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7485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E29" i="1" l="1"/>
  <c r="E30" i="1"/>
  <c r="E31" i="1"/>
  <c r="E32" i="1"/>
  <c r="E33" i="1"/>
  <c r="E34" i="1"/>
  <c r="E35" i="1"/>
  <c r="E36" i="1"/>
  <c r="E38" i="1"/>
  <c r="E40" i="1"/>
  <c r="E41" i="1"/>
  <c r="E42" i="1"/>
  <c r="E28" i="1"/>
  <c r="S24" i="1" l="1"/>
  <c r="R24" i="1"/>
  <c r="Q24" i="1"/>
  <c r="O24" i="1"/>
  <c r="N24" i="1"/>
  <c r="M24" i="1"/>
  <c r="L24" i="1"/>
  <c r="K24" i="1"/>
  <c r="J24" i="1"/>
  <c r="I24" i="1"/>
  <c r="H24" i="1"/>
  <c r="G24" i="1"/>
  <c r="F24" i="1"/>
  <c r="S23" i="1"/>
  <c r="Q23" i="1"/>
  <c r="O23" i="1"/>
  <c r="N23" i="1"/>
  <c r="M23" i="1"/>
  <c r="L23" i="1"/>
  <c r="K23" i="1"/>
  <c r="J23" i="1"/>
  <c r="I23" i="1"/>
  <c r="H23" i="1"/>
  <c r="G23" i="1"/>
  <c r="F23" i="1"/>
  <c r="S22" i="1"/>
  <c r="R22" i="1"/>
  <c r="Q22" i="1"/>
  <c r="O22" i="1"/>
  <c r="N22" i="1"/>
  <c r="M22" i="1"/>
  <c r="L22" i="1"/>
  <c r="K22" i="1"/>
  <c r="J22" i="1"/>
  <c r="I22" i="1"/>
  <c r="H22" i="1"/>
  <c r="G22" i="1"/>
  <c r="F22" i="1"/>
  <c r="S21" i="1"/>
  <c r="R21" i="1"/>
  <c r="Q21" i="1"/>
  <c r="O21" i="1"/>
  <c r="N21" i="1"/>
  <c r="M21" i="1"/>
  <c r="L21" i="1"/>
  <c r="K21" i="1"/>
  <c r="J21" i="1"/>
  <c r="I21" i="1"/>
  <c r="H21" i="1"/>
  <c r="G21" i="1"/>
  <c r="F21" i="1"/>
  <c r="E21" i="1"/>
  <c r="O20" i="1"/>
  <c r="K20" i="1"/>
  <c r="H20" i="1"/>
  <c r="G20" i="1"/>
  <c r="F20" i="1"/>
  <c r="S19" i="1"/>
  <c r="R19" i="1"/>
  <c r="Q19" i="1"/>
  <c r="O19" i="1"/>
  <c r="N19" i="1"/>
  <c r="M19" i="1"/>
  <c r="L19" i="1"/>
  <c r="K19" i="1"/>
  <c r="J19" i="1"/>
  <c r="I19" i="1"/>
  <c r="S18" i="1"/>
  <c r="S20" i="1" s="1"/>
  <c r="R18" i="1"/>
  <c r="R20" i="1" s="1"/>
  <c r="Q18" i="1"/>
  <c r="Q20" i="1" s="1"/>
  <c r="O18" i="1"/>
  <c r="N18" i="1"/>
  <c r="N20" i="1" s="1"/>
  <c r="M18" i="1"/>
  <c r="M20" i="1" s="1"/>
  <c r="L18" i="1"/>
  <c r="L20" i="1" s="1"/>
  <c r="K18" i="1"/>
  <c r="J18" i="1"/>
  <c r="J20" i="1" s="1"/>
  <c r="I18" i="1"/>
  <c r="I20" i="1" s="1"/>
  <c r="E18" i="1"/>
  <c r="E19" i="1" s="1"/>
  <c r="E17" i="1"/>
  <c r="E23" i="1" s="1"/>
  <c r="E24" i="1" l="1"/>
  <c r="E20" i="1"/>
</calcChain>
</file>

<file path=xl/comments1.xml><?xml version="1.0" encoding="utf-8"?>
<comments xmlns="http://schemas.openxmlformats.org/spreadsheetml/2006/main">
  <authors>
    <author>Miia</author>
  </authors>
  <commentList>
    <comment ref="J18" authorId="0">
      <text>
        <r>
          <rPr>
            <b/>
            <sz val="9"/>
            <color indexed="81"/>
            <rFont val="Tahoma"/>
            <family val="2"/>
          </rPr>
          <t>Miia:</t>
        </r>
        <r>
          <rPr>
            <sz val="9"/>
            <color indexed="81"/>
            <rFont val="Tahoma"/>
            <family val="2"/>
          </rPr>
          <t xml:space="preserve">
luenta virhe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Miia:</t>
        </r>
        <r>
          <rPr>
            <sz val="9"/>
            <color indexed="81"/>
            <rFont val="Tahoma"/>
            <family val="2"/>
          </rPr>
          <t xml:space="preserve">
miksi sähkökäyttöä? </t>
        </r>
      </text>
    </comment>
  </commentList>
</comments>
</file>

<file path=xl/sharedStrings.xml><?xml version="1.0" encoding="utf-8"?>
<sst xmlns="http://schemas.openxmlformats.org/spreadsheetml/2006/main" count="46" uniqueCount="33">
  <si>
    <t>Pakkasta</t>
  </si>
  <si>
    <t>Mittarilukemat pvm</t>
  </si>
  <si>
    <t xml:space="preserve">14.3. </t>
  </si>
  <si>
    <t>15.3 klo 22</t>
  </si>
  <si>
    <t>16.3 klo22</t>
  </si>
  <si>
    <t>17.3 klo22</t>
  </si>
  <si>
    <t>18.1 klo 22</t>
  </si>
  <si>
    <t>Sähkötaululta kulutus päivä</t>
  </si>
  <si>
    <t>Yö</t>
  </si>
  <si>
    <t>lämpöpumpun paluuvesi lämpötila</t>
  </si>
  <si>
    <t>menovesilämpötila</t>
  </si>
  <si>
    <t>kaasu</t>
  </si>
  <si>
    <t>lähteen sisääntulolämpötila</t>
  </si>
  <si>
    <t>kompuran ajotunnit</t>
  </si>
  <si>
    <t>h</t>
  </si>
  <si>
    <t>käynnistyskerrat</t>
  </si>
  <si>
    <t xml:space="preserve">sähkölämmitys </t>
  </si>
  <si>
    <t>Käyttövesi asetus 50</t>
  </si>
  <si>
    <t>Käyttövesi alennettu 49C klo 10</t>
  </si>
  <si>
    <t xml:space="preserve">Käyttövesi alennettu 48C </t>
  </si>
  <si>
    <t>???</t>
  </si>
  <si>
    <t xml:space="preserve">LASKETTU KESKIARVO VUOROKAUDELLE </t>
  </si>
  <si>
    <t>KULUTUS AIKA</t>
  </si>
  <si>
    <t xml:space="preserve">Vrk </t>
  </si>
  <si>
    <t>päivä</t>
  </si>
  <si>
    <t>YHTEENSÄ</t>
  </si>
  <si>
    <t>Kompura h</t>
  </si>
  <si>
    <t>sähkölämmitys</t>
  </si>
  <si>
    <t>Poissa kotoa</t>
  </si>
  <si>
    <t>YHTEENSÄ kWh</t>
  </si>
  <si>
    <t>Käyntiaika</t>
  </si>
  <si>
    <t>%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</si>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</sst>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2" borderId="0" xfId="0" applyFill="1"/>
    <xf numFmtId="14" fontId="1" fillId="0" borderId="0" xfId="0" applyNumberFormat="1" applyFont="1"/>
    <xf numFmtId="0" fontId="1" fillId="0" borderId="0" xfId="0" applyFont="1" applyFill="1"/>
    <xf numFmtId="16" fontId="1" fillId="0" borderId="0" xfId="0" applyNumberFormat="1" applyFont="1"/>
    <xf numFmtId="0" fontId="1" fillId="2" borderId="0" xfId="0" applyFont="1" applyFill="1"/>
    <xf numFmtId="0" fontId="0" fillId="3" borderId="0" xfId="0" applyFill="1"/>
    <xf numFmtId="0" fontId="0" fillId="0" borderId="0" xfId="0" applyBorder="1"/>
    <xf numFmtId="0" fontId="0" fillId="0" borderId="0" xfId="0" applyFill="1" applyBorder="1"/>
    <xf numFmtId="0" fontId="0" fillId="2" borderId="0" xfId="0" applyFill="1" applyBorder="1"/>
    <xf numFmtId="0" fontId="0" fillId="0" borderId="0" xfId="0" applyFill="1"/>
    <xf numFmtId="0" fontId="0" fillId="4" borderId="0" xfId="0" applyFill="1"/>
    <xf numFmtId="0" fontId="0" fillId="5" borderId="0" xfId="0" applyFill="1"/>
    <xf numFmtId="0" fontId="2" fillId="6" borderId="0" xfId="0" applyFont="1" applyFill="1"/>
    <xf numFmtId="0" fontId="0" fillId="6" borderId="0" xfId="0" applyFill="1" applyBorder="1"/>
    <xf numFmtId="0" fontId="0" fillId="6" borderId="1" xfId="0" applyFill="1" applyBorder="1"/>
    <xf numFmtId="0" fontId="1" fillId="6" borderId="1" xfId="0" applyFont="1" applyFill="1" applyBorder="1"/>
    <xf numFmtId="0" fontId="1" fillId="6" borderId="0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1" fillId="0" borderId="0" xfId="0" applyFont="1" applyBorder="1"/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0" xfId="0" applyNumberFormat="1" applyBorder="1" applyAlignment="1">
      <alignment horizontal="center"/>
    </xf>
    <xf numFmtId="167" fontId="0" fillId="2" borderId="0" xfId="0" applyNumberFormat="1" applyFill="1" applyAlignment="1">
      <alignment horizontal="center"/>
    </xf>
    <xf numFmtId="167" fontId="1" fillId="0" borderId="0" xfId="0" applyNumberFormat="1" applyFont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3.7777777777777785E-2"/>
          <c:y val="0.15926688651650955"/>
          <c:w val="0.8585826771653543"/>
          <c:h val="0.7479015283356110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Taul1!$E$26:$E$27</c:f>
              <c:strCache>
                <c:ptCount val="1"/>
                <c:pt idx="0">
                  <c:v>Käyntiaika %</c:v>
                </c:pt>
              </c:strCache>
            </c:strRef>
          </c:tx>
          <c:trendline>
            <c:spPr>
              <a:ln w="38100"/>
            </c:spPr>
            <c:trendlineType val="poly"/>
            <c:order val="2"/>
            <c:dispRSqr val="0"/>
            <c:dispEq val="0"/>
          </c:trendline>
          <c:xVal>
            <c:numRef>
              <c:f>Taul1!$B$28:$B$42</c:f>
              <c:numCache>
                <c:formatCode>General</c:formatCode>
                <c:ptCount val="15"/>
                <c:pt idx="1">
                  <c:v>-20</c:v>
                </c:pt>
                <c:pt idx="3">
                  <c:v>-9</c:v>
                </c:pt>
                <c:pt idx="4">
                  <c:v>-9</c:v>
                </c:pt>
                <c:pt idx="5">
                  <c:v>-10.7</c:v>
                </c:pt>
                <c:pt idx="6">
                  <c:v>-8</c:v>
                </c:pt>
                <c:pt idx="7">
                  <c:v>-12.7</c:v>
                </c:pt>
                <c:pt idx="8">
                  <c:v>-8.1999999999999993</c:v>
                </c:pt>
                <c:pt idx="9">
                  <c:v>-6.7</c:v>
                </c:pt>
                <c:pt idx="10">
                  <c:v>-4.4000000000000004</c:v>
                </c:pt>
                <c:pt idx="12">
                  <c:v>-4.7</c:v>
                </c:pt>
                <c:pt idx="13">
                  <c:v>5</c:v>
                </c:pt>
                <c:pt idx="14">
                  <c:v>17</c:v>
                </c:pt>
              </c:numCache>
            </c:numRef>
          </c:xVal>
          <c:yVal>
            <c:numRef>
              <c:f>Taul1!$E$28:$E$42</c:f>
              <c:numCache>
                <c:formatCode>0.0</c:formatCode>
                <c:ptCount val="15"/>
                <c:pt idx="0">
                  <c:v>81.114130434782609</c:v>
                </c:pt>
                <c:pt idx="1">
                  <c:v>104.16666666666667</c:v>
                </c:pt>
                <c:pt idx="2">
                  <c:v>95.833333333333343</c:v>
                </c:pt>
                <c:pt idx="3">
                  <c:v>62.5</c:v>
                </c:pt>
                <c:pt idx="4">
                  <c:v>87.5</c:v>
                </c:pt>
                <c:pt idx="5">
                  <c:v>83.333333333333343</c:v>
                </c:pt>
                <c:pt idx="6">
                  <c:v>87.5</c:v>
                </c:pt>
                <c:pt idx="7">
                  <c:v>77.083333333333343</c:v>
                </c:pt>
                <c:pt idx="8">
                  <c:v>68.75</c:v>
                </c:pt>
                <c:pt idx="10">
                  <c:v>66.666666666666657</c:v>
                </c:pt>
                <c:pt idx="12">
                  <c:v>58.333333333333336</c:v>
                </c:pt>
                <c:pt idx="13">
                  <c:v>51.388888888888893</c:v>
                </c:pt>
                <c:pt idx="14">
                  <c:v>41.36904761904762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887872"/>
        <c:axId val="93886336"/>
      </c:scatterChart>
      <c:valAx>
        <c:axId val="938878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3886336"/>
        <c:crosses val="autoZero"/>
        <c:crossBetween val="midCat"/>
      </c:valAx>
      <c:valAx>
        <c:axId val="93886336"/>
        <c:scaling>
          <c:orientation val="minMax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93887872"/>
        <c:crossesAt val="-30"/>
        <c:crossBetween val="midCat"/>
      </c:valAx>
    </c:plotArea>
    <c:legend>
      <c:legendPos val="r"/>
      <c:layout>
        <c:manualLayout>
          <c:xMode val="edge"/>
          <c:yMode val="edge"/>
          <c:x val="0.38544378827646542"/>
          <c:y val="9.324724173676241E-2"/>
          <c:w val="0.31833464566929132"/>
          <c:h val="0.101065942410548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71436</xdr:colOff>
      <xdr:row>26</xdr:row>
      <xdr:rowOff>146444</xdr:rowOff>
    </xdr:from>
    <xdr:to>
      <xdr:col>13</xdr:col>
      <xdr:colOff>571499</xdr:colOff>
      <xdr:row>50</xdr:row>
      <xdr:rowOff>119061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130968</xdr:colOff>
      <xdr:row>27</xdr:row>
      <xdr:rowOff>142875</xdr:rowOff>
    </xdr:from>
    <xdr:to>
      <xdr:col>8</xdr:col>
      <xdr:colOff>226219</xdr:colOff>
      <xdr:row>29</xdr:row>
      <xdr:rowOff>107157</xdr:rowOff>
    </xdr:to>
    <xdr:sp macro="" textlink="">
      <xdr:nvSpPr>
        <xdr:cNvPr id="3" name="Tekstiruutu 2"/>
        <xdr:cNvSpPr txBox="1"/>
      </xdr:nvSpPr>
      <xdr:spPr>
        <a:xfrm>
          <a:off x="5250656" y="5298281"/>
          <a:ext cx="773907" cy="3452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600" b="1"/>
            <a:t>%</a:t>
          </a:r>
        </a:p>
      </xdr:txBody>
    </xdr:sp>
    <xdr:clientData/>
  </xdr:twoCellAnchor>
  <xdr:twoCellAnchor>
    <xdr:from>
      <xdr:col>13</xdr:col>
      <xdr:colOff>166687</xdr:colOff>
      <xdr:row>48</xdr:row>
      <xdr:rowOff>59531</xdr:rowOff>
    </xdr:from>
    <xdr:to>
      <xdr:col>13</xdr:col>
      <xdr:colOff>547687</xdr:colOff>
      <xdr:row>49</xdr:row>
      <xdr:rowOff>178594</xdr:rowOff>
    </xdr:to>
    <xdr:sp macro="" textlink="">
      <xdr:nvSpPr>
        <xdr:cNvPr id="4" name="Tekstiruutu 3"/>
        <xdr:cNvSpPr txBox="1"/>
      </xdr:nvSpPr>
      <xdr:spPr>
        <a:xfrm>
          <a:off x="9358312" y="9215437"/>
          <a:ext cx="381000" cy="3095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/>
            <a:t>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52"/>
  <sheetViews>
    <sheetView tabSelected="1" topLeftCell="A4" zoomScale="80" zoomScaleNormal="80" workbookViewId="0">
      <selection activeCell="Q32" sqref="Q32"/>
    </sheetView>
  </sheetViews>
  <sheetFormatPr defaultRowHeight="15" x14ac:dyDescent="0.25"/>
  <cols>
    <col min="1" max="1" width="12.140625" customWidth="1"/>
    <col min="2" max="2" width="10.140625"/>
    <col min="3" max="3" width="12.140625" customWidth="1"/>
    <col min="4" max="4" width="11.7109375" customWidth="1"/>
    <col min="5" max="15" width="10.140625"/>
    <col min="16" max="16" width="9.140625" style="2"/>
  </cols>
  <sheetData>
    <row r="1" spans="1:23" x14ac:dyDescent="0.25">
      <c r="A1" s="1" t="s">
        <v>0</v>
      </c>
      <c r="F1">
        <v>-20</v>
      </c>
      <c r="H1">
        <v>-9</v>
      </c>
      <c r="I1">
        <v>-9</v>
      </c>
      <c r="J1">
        <v>-10.7</v>
      </c>
      <c r="K1">
        <v>-8</v>
      </c>
      <c r="L1">
        <v>-12.7</v>
      </c>
      <c r="M1">
        <v>-8.1999999999999993</v>
      </c>
      <c r="N1">
        <v>-6.7</v>
      </c>
      <c r="O1">
        <v>-4.4000000000000004</v>
      </c>
      <c r="Q1">
        <v>-4.7</v>
      </c>
      <c r="R1">
        <v>5</v>
      </c>
      <c r="S1">
        <v>17</v>
      </c>
    </row>
    <row r="2" spans="1:23" x14ac:dyDescent="0.25">
      <c r="A2" s="1" t="s">
        <v>1</v>
      </c>
      <c r="B2" s="1"/>
      <c r="C2" s="3"/>
      <c r="D2" s="3">
        <v>41255</v>
      </c>
      <c r="E2" s="3">
        <v>41346</v>
      </c>
      <c r="F2" s="4" t="s">
        <v>2</v>
      </c>
      <c r="G2" s="4" t="s">
        <v>3</v>
      </c>
      <c r="H2" s="1" t="s">
        <v>4</v>
      </c>
      <c r="I2" s="1" t="s">
        <v>5</v>
      </c>
      <c r="J2" s="1" t="s">
        <v>6</v>
      </c>
      <c r="K2" s="5">
        <v>41352</v>
      </c>
      <c r="L2" s="5">
        <v>41354</v>
      </c>
      <c r="M2" s="5">
        <v>41355</v>
      </c>
      <c r="N2" s="5">
        <v>41358</v>
      </c>
      <c r="O2" s="5">
        <v>41360</v>
      </c>
      <c r="P2" s="6"/>
      <c r="Q2" s="5">
        <v>41365</v>
      </c>
      <c r="R2" s="5">
        <v>41382</v>
      </c>
      <c r="S2" s="5">
        <v>41415</v>
      </c>
      <c r="T2" s="1"/>
      <c r="U2" s="1"/>
      <c r="V2" s="1"/>
      <c r="W2" s="1"/>
    </row>
    <row r="3" spans="1:23" x14ac:dyDescent="0.25">
      <c r="A3" s="7" t="s">
        <v>7</v>
      </c>
      <c r="B3" s="7"/>
      <c r="C3" s="7"/>
      <c r="D3" s="7">
        <v>855</v>
      </c>
      <c r="E3" s="7">
        <v>5506</v>
      </c>
      <c r="F3" s="7"/>
      <c r="G3" s="7"/>
      <c r="H3" s="7"/>
      <c r="I3" s="7">
        <v>5762</v>
      </c>
      <c r="J3" s="7">
        <v>5765</v>
      </c>
      <c r="K3" s="7">
        <v>5812</v>
      </c>
      <c r="L3" s="7">
        <v>5889</v>
      </c>
      <c r="M3" s="7">
        <v>5961</v>
      </c>
      <c r="N3" s="7">
        <v>6025</v>
      </c>
      <c r="O3" s="7">
        <v>6091</v>
      </c>
      <c r="P3" s="7"/>
      <c r="Q3" s="7">
        <v>6232</v>
      </c>
      <c r="R3" s="7">
        <v>6713</v>
      </c>
      <c r="S3" s="7">
        <v>7431</v>
      </c>
      <c r="T3" s="7"/>
      <c r="U3" s="7"/>
      <c r="V3" s="7"/>
      <c r="W3" s="7"/>
    </row>
    <row r="4" spans="1:23" x14ac:dyDescent="0.25">
      <c r="A4" s="7" t="s">
        <v>8</v>
      </c>
      <c r="B4" s="7"/>
      <c r="C4" s="7"/>
      <c r="D4" s="7">
        <v>380</v>
      </c>
      <c r="E4" s="7">
        <v>3125</v>
      </c>
      <c r="F4" s="7"/>
      <c r="G4" s="7"/>
      <c r="H4" s="7"/>
      <c r="I4" s="7">
        <v>3271</v>
      </c>
      <c r="J4" s="7">
        <v>3325</v>
      </c>
      <c r="K4" s="7">
        <v>3358</v>
      </c>
      <c r="L4" s="7">
        <v>3408</v>
      </c>
      <c r="M4" s="7">
        <v>3451</v>
      </c>
      <c r="N4" s="7">
        <v>3490</v>
      </c>
      <c r="O4" s="7">
        <v>3537</v>
      </c>
      <c r="P4" s="7"/>
      <c r="Q4" s="7">
        <v>3629</v>
      </c>
      <c r="R4" s="7">
        <v>3941</v>
      </c>
      <c r="S4" s="7">
        <v>4418</v>
      </c>
      <c r="T4" s="7"/>
      <c r="U4" s="7"/>
      <c r="V4" s="7"/>
      <c r="W4" s="7"/>
    </row>
    <row r="5" spans="1:23" x14ac:dyDescent="0.25">
      <c r="A5" s="8" t="s">
        <v>9</v>
      </c>
      <c r="B5" s="8"/>
      <c r="C5" s="8"/>
      <c r="D5" s="8"/>
      <c r="E5" s="8"/>
      <c r="F5" s="9">
        <v>41.8</v>
      </c>
      <c r="G5" s="9">
        <v>42.3</v>
      </c>
      <c r="H5" s="8">
        <v>41.3</v>
      </c>
      <c r="I5" s="8">
        <v>42</v>
      </c>
      <c r="J5" s="8">
        <v>38.4</v>
      </c>
      <c r="K5" s="8">
        <v>28.1</v>
      </c>
      <c r="L5" s="8">
        <v>51.5</v>
      </c>
      <c r="M5" s="8">
        <v>35.299999999999997</v>
      </c>
      <c r="N5" s="8">
        <v>32.700000000000003</v>
      </c>
      <c r="O5" s="8">
        <v>51.6</v>
      </c>
      <c r="P5" s="10"/>
      <c r="Q5" s="8">
        <v>33.1</v>
      </c>
      <c r="R5" s="8">
        <v>54.5</v>
      </c>
      <c r="S5" s="8">
        <v>30.3</v>
      </c>
      <c r="T5" s="8"/>
      <c r="U5" s="8"/>
      <c r="V5" s="8"/>
      <c r="W5" s="8"/>
    </row>
    <row r="6" spans="1:23" x14ac:dyDescent="0.25">
      <c r="A6" t="s">
        <v>10</v>
      </c>
      <c r="F6" s="11">
        <v>45.7</v>
      </c>
      <c r="G6" s="11">
        <v>46.1</v>
      </c>
      <c r="H6">
        <v>45.2</v>
      </c>
      <c r="I6">
        <v>45.8</v>
      </c>
      <c r="J6">
        <v>42.2</v>
      </c>
      <c r="K6">
        <v>51</v>
      </c>
      <c r="L6">
        <v>55.3</v>
      </c>
      <c r="M6">
        <v>39.1</v>
      </c>
      <c r="N6">
        <v>36.5</v>
      </c>
      <c r="O6">
        <v>55.5</v>
      </c>
      <c r="Q6">
        <v>37</v>
      </c>
      <c r="R6">
        <v>58.5</v>
      </c>
      <c r="S6">
        <v>25.7</v>
      </c>
    </row>
    <row r="7" spans="1:23" x14ac:dyDescent="0.25">
      <c r="A7" t="s">
        <v>11</v>
      </c>
      <c r="F7" s="11"/>
      <c r="G7" s="11"/>
      <c r="I7">
        <v>90.6</v>
      </c>
      <c r="J7">
        <v>83.3</v>
      </c>
      <c r="K7">
        <v>52.4</v>
      </c>
      <c r="L7">
        <v>91.7</v>
      </c>
      <c r="M7">
        <v>80.8</v>
      </c>
      <c r="N7">
        <v>76.599999999999994</v>
      </c>
      <c r="O7">
        <v>93.1</v>
      </c>
      <c r="Q7">
        <v>76</v>
      </c>
      <c r="R7">
        <v>98</v>
      </c>
      <c r="S7">
        <v>23</v>
      </c>
    </row>
    <row r="8" spans="1:23" x14ac:dyDescent="0.25">
      <c r="A8" t="s">
        <v>12</v>
      </c>
      <c r="F8" s="11">
        <v>0.7</v>
      </c>
      <c r="G8" s="11">
        <v>1.5</v>
      </c>
      <c r="H8">
        <v>1.4</v>
      </c>
      <c r="I8">
        <v>1</v>
      </c>
      <c r="J8">
        <v>1.2</v>
      </c>
      <c r="K8">
        <v>2.8</v>
      </c>
      <c r="L8">
        <v>2.6</v>
      </c>
      <c r="M8">
        <v>8</v>
      </c>
      <c r="N8">
        <v>0.9</v>
      </c>
      <c r="O8">
        <v>2.8</v>
      </c>
      <c r="Q8">
        <v>2.1</v>
      </c>
      <c r="R8">
        <v>3.5</v>
      </c>
      <c r="S8">
        <v>24.6</v>
      </c>
    </row>
    <row r="9" spans="1:23" x14ac:dyDescent="0.25">
      <c r="F9" s="11"/>
      <c r="G9" s="11"/>
    </row>
    <row r="10" spans="1:23" x14ac:dyDescent="0.25">
      <c r="A10" s="12" t="s">
        <v>13</v>
      </c>
      <c r="B10" s="12"/>
      <c r="C10" s="12" t="s">
        <v>14</v>
      </c>
      <c r="D10" s="12">
        <v>4852</v>
      </c>
      <c r="E10" s="12">
        <v>6643</v>
      </c>
      <c r="F10" s="12">
        <v>6668</v>
      </c>
      <c r="G10" s="12">
        <v>6691</v>
      </c>
      <c r="H10" s="12">
        <v>6706</v>
      </c>
      <c r="I10" s="12">
        <v>6727</v>
      </c>
      <c r="J10" s="12">
        <v>6747</v>
      </c>
      <c r="K10" s="12">
        <v>6768</v>
      </c>
      <c r="L10" s="12">
        <v>6805</v>
      </c>
      <c r="M10" s="12">
        <v>6838</v>
      </c>
      <c r="N10" s="12">
        <v>6869</v>
      </c>
      <c r="O10" s="12">
        <v>6901</v>
      </c>
      <c r="Q10" s="12">
        <v>6971</v>
      </c>
      <c r="R10" s="12">
        <v>7193</v>
      </c>
      <c r="S10" s="12">
        <v>7471</v>
      </c>
      <c r="T10" s="12"/>
      <c r="U10" s="12"/>
      <c r="V10" s="12"/>
      <c r="W10" s="12"/>
    </row>
    <row r="11" spans="1:23" x14ac:dyDescent="0.25">
      <c r="A11" s="7" t="s">
        <v>15</v>
      </c>
      <c r="B11" s="7"/>
      <c r="C11" s="7"/>
      <c r="D11" s="7"/>
      <c r="E11" s="7">
        <v>19949</v>
      </c>
      <c r="F11" s="7">
        <v>19946</v>
      </c>
      <c r="G11" s="7">
        <v>19969</v>
      </c>
      <c r="H11" s="7">
        <v>20052</v>
      </c>
      <c r="I11" s="7">
        <v>20080</v>
      </c>
      <c r="J11" s="7">
        <v>20115</v>
      </c>
      <c r="K11" s="7">
        <v>20149</v>
      </c>
      <c r="L11" s="7">
        <v>20247</v>
      </c>
      <c r="M11" s="7">
        <v>20405</v>
      </c>
      <c r="N11" s="7">
        <v>20510</v>
      </c>
      <c r="O11" s="7">
        <v>20641</v>
      </c>
      <c r="Q11" s="7">
        <v>20945</v>
      </c>
      <c r="R11" s="7">
        <v>22088</v>
      </c>
      <c r="S11" s="7">
        <v>23938</v>
      </c>
      <c r="T11" s="7"/>
      <c r="U11" s="7"/>
      <c r="V11" s="7"/>
      <c r="W11" s="7"/>
    </row>
    <row r="12" spans="1:23" x14ac:dyDescent="0.25">
      <c r="F12" s="11"/>
      <c r="G12" s="11"/>
    </row>
    <row r="13" spans="1:23" x14ac:dyDescent="0.25">
      <c r="A13" s="13" t="s">
        <v>16</v>
      </c>
      <c r="B13" s="13"/>
      <c r="C13" s="13" t="s">
        <v>14</v>
      </c>
      <c r="D13" s="13">
        <v>720</v>
      </c>
      <c r="E13" s="13">
        <v>1087</v>
      </c>
      <c r="F13" s="13">
        <v>1100</v>
      </c>
      <c r="G13" s="13">
        <v>1108</v>
      </c>
      <c r="H13" s="13">
        <v>1108</v>
      </c>
      <c r="I13" s="13">
        <v>1110</v>
      </c>
      <c r="J13" s="13">
        <v>1118</v>
      </c>
      <c r="K13" s="13">
        <v>1122</v>
      </c>
      <c r="L13" s="13">
        <v>1122</v>
      </c>
      <c r="M13" s="13">
        <v>1122</v>
      </c>
      <c r="N13" s="13">
        <v>1122</v>
      </c>
      <c r="O13" s="13">
        <v>1122</v>
      </c>
      <c r="Q13" s="13">
        <v>1122</v>
      </c>
      <c r="R13" s="13">
        <v>1122</v>
      </c>
      <c r="S13" s="13">
        <v>1157</v>
      </c>
      <c r="T13" s="13"/>
      <c r="U13" s="13"/>
      <c r="V13" s="13"/>
      <c r="W13" s="13"/>
    </row>
    <row r="14" spans="1:23" x14ac:dyDescent="0.25">
      <c r="A14" s="7" t="s">
        <v>15</v>
      </c>
      <c r="B14" s="7"/>
      <c r="C14" s="7"/>
      <c r="D14" s="7"/>
      <c r="E14" s="7">
        <v>280</v>
      </c>
      <c r="F14" s="7">
        <v>290</v>
      </c>
      <c r="G14" s="7">
        <v>296</v>
      </c>
      <c r="H14" s="7">
        <v>296</v>
      </c>
      <c r="I14" s="7">
        <v>297</v>
      </c>
      <c r="J14" s="7">
        <v>300</v>
      </c>
      <c r="K14" s="7">
        <v>305</v>
      </c>
      <c r="L14" s="7">
        <v>305</v>
      </c>
      <c r="M14" s="7">
        <v>305</v>
      </c>
      <c r="N14" s="7">
        <v>305</v>
      </c>
      <c r="O14" s="7">
        <v>305</v>
      </c>
      <c r="Q14" s="7">
        <v>305</v>
      </c>
      <c r="R14" s="7">
        <v>305</v>
      </c>
      <c r="S14" s="7">
        <v>322</v>
      </c>
      <c r="T14" s="7"/>
      <c r="U14" s="7"/>
      <c r="V14" s="7"/>
      <c r="W14" s="7"/>
    </row>
    <row r="15" spans="1:23" x14ac:dyDescent="0.25">
      <c r="F15" s="11"/>
      <c r="G15" s="11" t="s">
        <v>17</v>
      </c>
      <c r="H15" t="s">
        <v>18</v>
      </c>
      <c r="I15" t="s">
        <v>19</v>
      </c>
      <c r="S15" t="s">
        <v>20</v>
      </c>
    </row>
    <row r="16" spans="1:23" x14ac:dyDescent="0.25">
      <c r="A16" s="14" t="s">
        <v>21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pans="1:23" x14ac:dyDescent="0.25">
      <c r="A17" s="15" t="s">
        <v>22</v>
      </c>
      <c r="B17" s="15"/>
      <c r="C17" s="15"/>
      <c r="D17" s="15" t="s">
        <v>23</v>
      </c>
      <c r="E17" s="15">
        <f>20+31+28+13</f>
        <v>92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x14ac:dyDescent="0.25">
      <c r="A18" s="16" t="s">
        <v>24</v>
      </c>
      <c r="B18" s="15"/>
      <c r="C18" s="15"/>
      <c r="D18" s="15"/>
      <c r="E18" s="15">
        <f>SUM((E3)-D3)/E17</f>
        <v>50.554347826086953</v>
      </c>
      <c r="F18" s="15"/>
      <c r="G18" s="15"/>
      <c r="H18" s="15"/>
      <c r="I18" s="15">
        <f>SUM(I3-E3)/5</f>
        <v>51.2</v>
      </c>
      <c r="J18" s="15">
        <f>SUM(J3-I3)</f>
        <v>3</v>
      </c>
      <c r="K18" s="15">
        <f>SUM(K3-J3)</f>
        <v>47</v>
      </c>
      <c r="L18" s="15">
        <f>SUM(L3-K3)/2</f>
        <v>38.5</v>
      </c>
      <c r="M18" s="15">
        <f>SUM(M3-L3)/2</f>
        <v>36</v>
      </c>
      <c r="N18" s="15">
        <f>SUM(N3)-M3</f>
        <v>64</v>
      </c>
      <c r="O18" s="15">
        <f>SUM((O3)-N3)/2</f>
        <v>33</v>
      </c>
      <c r="P18" s="15"/>
      <c r="Q18" s="15">
        <f>SUM((Q3)-O3)/5</f>
        <v>28.2</v>
      </c>
      <c r="R18" s="15">
        <f>SUM((R3)-Q3)/18</f>
        <v>26.722222222222221</v>
      </c>
      <c r="S18" s="15">
        <f>SUM((S3)-R3)/28</f>
        <v>25.642857142857142</v>
      </c>
      <c r="T18" s="15"/>
      <c r="U18" s="15"/>
      <c r="V18" s="15"/>
      <c r="W18" s="15"/>
    </row>
    <row r="19" spans="1:23" x14ac:dyDescent="0.25">
      <c r="A19" s="16" t="s">
        <v>8</v>
      </c>
      <c r="B19" s="15"/>
      <c r="C19" s="15"/>
      <c r="D19" s="15"/>
      <c r="E19" s="15">
        <f>SUM((E4)-D4)/E18</f>
        <v>54.298000430015051</v>
      </c>
      <c r="F19" s="15"/>
      <c r="G19" s="15"/>
      <c r="H19" s="15"/>
      <c r="I19" s="15">
        <f>SUM(I4-E4)/5</f>
        <v>29.2</v>
      </c>
      <c r="J19" s="15">
        <f>SUM(J4-I4)</f>
        <v>54</v>
      </c>
      <c r="K19" s="15">
        <f>SUM(K4-J4)</f>
        <v>33</v>
      </c>
      <c r="L19" s="15">
        <f>SUM(L4-K4)/2</f>
        <v>25</v>
      </c>
      <c r="M19" s="15">
        <f>SUM(M4-L4)/2</f>
        <v>21.5</v>
      </c>
      <c r="N19" s="15">
        <f>SUM(N4)-M4</f>
        <v>39</v>
      </c>
      <c r="O19" s="15">
        <f>SUM((O4)-N4)/2</f>
        <v>23.5</v>
      </c>
      <c r="P19" s="15"/>
      <c r="Q19" s="15">
        <f>SUM((Q4)-O4)/5</f>
        <v>18.399999999999999</v>
      </c>
      <c r="R19" s="15">
        <f>SUM((R4)-Q4)/18</f>
        <v>17.333333333333332</v>
      </c>
      <c r="S19" s="15">
        <f>SUM((S4)-R4)/28</f>
        <v>17.035714285714285</v>
      </c>
      <c r="T19" s="15"/>
      <c r="U19" s="15"/>
      <c r="V19" s="15"/>
      <c r="W19" s="15"/>
    </row>
    <row r="20" spans="1:23" x14ac:dyDescent="0.25">
      <c r="A20" s="17" t="s">
        <v>25</v>
      </c>
      <c r="B20" s="18"/>
      <c r="C20" s="18"/>
      <c r="D20" s="18"/>
      <c r="E20" s="18">
        <f>SUM(E18:E19)</f>
        <v>104.852348256102</v>
      </c>
      <c r="F20" s="18">
        <f t="shared" ref="F20:O20" si="0">SUM(F18:F19)</f>
        <v>0</v>
      </c>
      <c r="G20" s="18">
        <f t="shared" si="0"/>
        <v>0</v>
      </c>
      <c r="H20" s="18">
        <f t="shared" si="0"/>
        <v>0</v>
      </c>
      <c r="I20" s="18">
        <f t="shared" si="0"/>
        <v>80.400000000000006</v>
      </c>
      <c r="J20" s="18">
        <f t="shared" si="0"/>
        <v>57</v>
      </c>
      <c r="K20" s="18">
        <f t="shared" si="0"/>
        <v>80</v>
      </c>
      <c r="L20" s="18">
        <f t="shared" si="0"/>
        <v>63.5</v>
      </c>
      <c r="M20" s="18">
        <f t="shared" si="0"/>
        <v>57.5</v>
      </c>
      <c r="N20" s="18">
        <f t="shared" si="0"/>
        <v>103</v>
      </c>
      <c r="O20" s="18">
        <f t="shared" si="0"/>
        <v>56.5</v>
      </c>
      <c r="P20" s="18"/>
      <c r="Q20" s="18">
        <f>SUM(Q18:Q19)</f>
        <v>46.599999999999994</v>
      </c>
      <c r="R20" s="18">
        <f>SUM(R18:R19)</f>
        <v>44.055555555555557</v>
      </c>
      <c r="S20" s="18">
        <f>SUM(S18:S19)</f>
        <v>42.678571428571431</v>
      </c>
      <c r="T20" s="18"/>
      <c r="U20" s="18"/>
      <c r="V20" s="18"/>
      <c r="W20" s="18"/>
    </row>
    <row r="21" spans="1:23" x14ac:dyDescent="0.25">
      <c r="A21" s="16" t="s">
        <v>26</v>
      </c>
      <c r="B21" s="15"/>
      <c r="C21" s="15"/>
      <c r="D21" s="15"/>
      <c r="E21" s="15">
        <f>SUM((E10)-D10)/E17</f>
        <v>19.467391304347824</v>
      </c>
      <c r="F21" s="15">
        <f>SUM(F10)-E10</f>
        <v>25</v>
      </c>
      <c r="G21" s="15">
        <f>SUM(G10)-F10</f>
        <v>23</v>
      </c>
      <c r="H21" s="15">
        <f>SUM(H10)-G10</f>
        <v>15</v>
      </c>
      <c r="I21" s="15">
        <f>SUM(I10)-H10</f>
        <v>21</v>
      </c>
      <c r="J21" s="15">
        <f>SUM(J10-I10)</f>
        <v>20</v>
      </c>
      <c r="K21" s="15">
        <f>SUM(K10-J10)</f>
        <v>21</v>
      </c>
      <c r="L21" s="15">
        <f>SUM(L10-K10)/2</f>
        <v>18.5</v>
      </c>
      <c r="M21" s="15">
        <f>SUM(M10-L10)/2</f>
        <v>16.5</v>
      </c>
      <c r="N21" s="15">
        <f>SUM(N10-M10)</f>
        <v>31</v>
      </c>
      <c r="O21" s="15">
        <f>SUM(O10-N10)/2</f>
        <v>16</v>
      </c>
      <c r="P21" s="15"/>
      <c r="Q21" s="15">
        <f>SUM(Q10-O10)/5</f>
        <v>14</v>
      </c>
      <c r="R21" s="15">
        <f>SUM((R10)-Q10)/18</f>
        <v>12.333333333333334</v>
      </c>
      <c r="S21" s="15">
        <f>SUM((S10)-R10)/28</f>
        <v>9.9285714285714288</v>
      </c>
      <c r="T21" s="15"/>
      <c r="U21" s="15"/>
      <c r="V21" s="15"/>
      <c r="W21" s="15"/>
    </row>
    <row r="22" spans="1:23" x14ac:dyDescent="0.25">
      <c r="A22" s="16" t="s">
        <v>15</v>
      </c>
      <c r="B22" s="15"/>
      <c r="C22" s="15"/>
      <c r="D22" s="15"/>
      <c r="E22" s="15"/>
      <c r="F22" s="15">
        <f t="shared" ref="F22:G22" si="1">SUM(F11)-E11</f>
        <v>-3</v>
      </c>
      <c r="G22" s="15">
        <f t="shared" si="1"/>
        <v>23</v>
      </c>
      <c r="H22" s="15">
        <f>SUM(H11)-G11</f>
        <v>83</v>
      </c>
      <c r="I22" s="15">
        <f>SUM(I11)-H11</f>
        <v>28</v>
      </c>
      <c r="J22" s="15">
        <f>SUM(J11-I11)</f>
        <v>35</v>
      </c>
      <c r="K22" s="15">
        <f>SUM(K11-J11)</f>
        <v>34</v>
      </c>
      <c r="L22" s="15">
        <f>SUM(L11-K11)/2</f>
        <v>49</v>
      </c>
      <c r="M22" s="15">
        <f>SUM(M11-L11)/2</f>
        <v>79</v>
      </c>
      <c r="N22" s="15">
        <f t="shared" ref="N22:O24" si="2">SUM(N11-M11)</f>
        <v>105</v>
      </c>
      <c r="O22" s="15">
        <f>SUM(O11-N11)/2</f>
        <v>65.5</v>
      </c>
      <c r="P22" s="15"/>
      <c r="Q22" s="15">
        <f>SUM(Q11-O11)/5</f>
        <v>60.8</v>
      </c>
      <c r="R22" s="15">
        <f>SUM((R11)-Q11)/18</f>
        <v>63.5</v>
      </c>
      <c r="S22" s="15">
        <f>SUM((S11)-R11)/28</f>
        <v>66.071428571428569</v>
      </c>
      <c r="T22" s="15"/>
      <c r="U22" s="15"/>
      <c r="V22" s="15"/>
      <c r="W22" s="15"/>
    </row>
    <row r="23" spans="1:23" x14ac:dyDescent="0.25">
      <c r="A23" s="16" t="s">
        <v>27</v>
      </c>
      <c r="B23" s="15"/>
      <c r="C23" s="15"/>
      <c r="D23" s="15"/>
      <c r="E23" s="15">
        <f>SUM((E13)-D13)/E17</f>
        <v>3.9891304347826089</v>
      </c>
      <c r="F23" s="15">
        <f>SUM(F13)-E13</f>
        <v>13</v>
      </c>
      <c r="G23" s="15">
        <f>SUM(G13-F13)</f>
        <v>8</v>
      </c>
      <c r="H23" s="15">
        <f>SUM(H12)-G12</f>
        <v>0</v>
      </c>
      <c r="I23" s="15">
        <f>SUM(I13)-H13</f>
        <v>2</v>
      </c>
      <c r="J23" s="15">
        <f t="shared" ref="J23:M24" si="3">SUM(J13-I13)</f>
        <v>8</v>
      </c>
      <c r="K23" s="15">
        <f t="shared" si="3"/>
        <v>4</v>
      </c>
      <c r="L23" s="15">
        <f t="shared" si="3"/>
        <v>0</v>
      </c>
      <c r="M23" s="15">
        <f t="shared" si="3"/>
        <v>0</v>
      </c>
      <c r="N23" s="15">
        <f t="shared" si="2"/>
        <v>0</v>
      </c>
      <c r="O23" s="15">
        <f t="shared" si="2"/>
        <v>0</v>
      </c>
      <c r="P23" s="15"/>
      <c r="Q23" s="15">
        <f t="shared" ref="Q23:Q24" si="4">SUM(Q12-O12)</f>
        <v>0</v>
      </c>
      <c r="R23" s="15">
        <v>0</v>
      </c>
      <c r="S23" s="15">
        <f>SUM(S13)-R13</f>
        <v>35</v>
      </c>
      <c r="T23" s="15"/>
      <c r="U23" s="15"/>
      <c r="V23" s="15"/>
      <c r="W23" s="15"/>
    </row>
    <row r="24" spans="1:23" ht="15.75" thickBot="1" x14ac:dyDescent="0.3">
      <c r="A24" s="19" t="s">
        <v>15</v>
      </c>
      <c r="B24" s="20"/>
      <c r="C24" s="20"/>
      <c r="D24" s="20"/>
      <c r="E24" s="15">
        <f>SUM((E14)-D14)/E18</f>
        <v>5.5385938507847774</v>
      </c>
      <c r="F24" s="15">
        <f>SUM(F14)-E14</f>
        <v>10</v>
      </c>
      <c r="G24" s="20">
        <f>SUM(G14-F14)</f>
        <v>6</v>
      </c>
      <c r="H24" s="20">
        <f>SUM(H13)-G13</f>
        <v>0</v>
      </c>
      <c r="I24" s="20">
        <f>SUM(I14)-H14</f>
        <v>1</v>
      </c>
      <c r="J24" s="20">
        <f t="shared" si="3"/>
        <v>3</v>
      </c>
      <c r="K24" s="20">
        <f t="shared" si="3"/>
        <v>5</v>
      </c>
      <c r="L24" s="20">
        <f t="shared" si="3"/>
        <v>0</v>
      </c>
      <c r="M24" s="20">
        <f>SUM(M14-L14)</f>
        <v>0</v>
      </c>
      <c r="N24" s="15">
        <f t="shared" si="2"/>
        <v>0</v>
      </c>
      <c r="O24" s="15">
        <f t="shared" si="2"/>
        <v>0</v>
      </c>
      <c r="P24" s="20"/>
      <c r="Q24" s="15">
        <f t="shared" si="4"/>
        <v>0</v>
      </c>
      <c r="R24" s="15">
        <f>SUM((R9)-Q9)/5</f>
        <v>0</v>
      </c>
      <c r="S24" s="20">
        <f>SUM(S14)-R14</f>
        <v>17</v>
      </c>
      <c r="T24" s="20"/>
      <c r="U24" s="20"/>
      <c r="V24" s="20"/>
      <c r="W24" s="20"/>
    </row>
    <row r="25" spans="1:23" x14ac:dyDescent="0.25">
      <c r="Q25" t="s">
        <v>28</v>
      </c>
    </row>
    <row r="26" spans="1:23" x14ac:dyDescent="0.25">
      <c r="A26" s="1" t="s">
        <v>1</v>
      </c>
      <c r="B26" s="1" t="s">
        <v>0</v>
      </c>
      <c r="C26" s="17" t="s">
        <v>29</v>
      </c>
      <c r="D26" s="16" t="s">
        <v>26</v>
      </c>
      <c r="E26" t="s">
        <v>30</v>
      </c>
      <c r="J26" s="8"/>
      <c r="K26" s="8"/>
      <c r="S26" s="8"/>
      <c r="T26" s="8"/>
      <c r="U26" s="8"/>
    </row>
    <row r="27" spans="1:23" x14ac:dyDescent="0.25">
      <c r="A27" s="22"/>
      <c r="B27" s="23" t="s">
        <v>32</v>
      </c>
      <c r="E27" t="s">
        <v>31</v>
      </c>
      <c r="J27" s="8"/>
      <c r="K27" s="8"/>
      <c r="P27"/>
      <c r="S27" s="8"/>
      <c r="T27" s="8"/>
      <c r="U27" s="8"/>
    </row>
    <row r="28" spans="1:23" x14ac:dyDescent="0.25">
      <c r="A28" s="22">
        <v>41346</v>
      </c>
      <c r="B28" s="23"/>
      <c r="C28" s="29">
        <v>104.852348256102</v>
      </c>
      <c r="D28" s="29">
        <v>19.467391304347824</v>
      </c>
      <c r="E28" s="29">
        <f>D28/24*100</f>
        <v>81.114130434782609</v>
      </c>
      <c r="J28" s="8"/>
      <c r="K28" s="8"/>
      <c r="P28"/>
      <c r="S28" s="8"/>
      <c r="T28" s="8"/>
      <c r="U28" s="8"/>
    </row>
    <row r="29" spans="1:23" x14ac:dyDescent="0.25">
      <c r="A29" s="24" t="s">
        <v>2</v>
      </c>
      <c r="B29" s="23">
        <v>-20</v>
      </c>
      <c r="C29" s="29">
        <v>0</v>
      </c>
      <c r="D29" s="29">
        <v>25</v>
      </c>
      <c r="E29" s="29">
        <f t="shared" ref="E29:E42" si="5">D29/24*100</f>
        <v>104.16666666666667</v>
      </c>
      <c r="J29" s="21"/>
      <c r="K29" s="21"/>
      <c r="P29"/>
      <c r="S29" s="8"/>
      <c r="T29" s="8"/>
      <c r="U29" s="8"/>
    </row>
    <row r="30" spans="1:23" x14ac:dyDescent="0.25">
      <c r="A30" s="24" t="s">
        <v>3</v>
      </c>
      <c r="B30" s="23"/>
      <c r="C30" s="29">
        <v>0</v>
      </c>
      <c r="D30" s="29">
        <v>23</v>
      </c>
      <c r="E30" s="29">
        <f t="shared" si="5"/>
        <v>95.833333333333343</v>
      </c>
      <c r="J30" s="8"/>
      <c r="K30" s="8"/>
      <c r="P30"/>
      <c r="S30" s="8"/>
      <c r="T30" s="8"/>
      <c r="U30" s="8"/>
    </row>
    <row r="31" spans="1:23" x14ac:dyDescent="0.25">
      <c r="A31" s="25" t="s">
        <v>4</v>
      </c>
      <c r="B31" s="23">
        <v>-9</v>
      </c>
      <c r="C31" s="29">
        <v>0</v>
      </c>
      <c r="D31" s="32">
        <v>15</v>
      </c>
      <c r="E31" s="29">
        <f t="shared" si="5"/>
        <v>62.5</v>
      </c>
      <c r="J31" s="8"/>
      <c r="K31" s="8"/>
      <c r="P31"/>
      <c r="S31" s="8"/>
      <c r="T31" s="8"/>
      <c r="U31" s="8"/>
    </row>
    <row r="32" spans="1:23" x14ac:dyDescent="0.25">
      <c r="A32" s="25" t="s">
        <v>5</v>
      </c>
      <c r="B32" s="23">
        <v>-9</v>
      </c>
      <c r="C32" s="29">
        <v>80.400000000000006</v>
      </c>
      <c r="D32" s="32">
        <v>21</v>
      </c>
      <c r="E32" s="29">
        <f t="shared" si="5"/>
        <v>87.5</v>
      </c>
      <c r="J32" s="8"/>
      <c r="K32" s="8"/>
      <c r="P32"/>
      <c r="S32" s="8"/>
      <c r="T32" s="8"/>
      <c r="U32" s="8"/>
    </row>
    <row r="33" spans="1:21" x14ac:dyDescent="0.25">
      <c r="A33" s="25" t="s">
        <v>6</v>
      </c>
      <c r="B33" s="23">
        <v>-10.7</v>
      </c>
      <c r="C33" s="30">
        <v>57</v>
      </c>
      <c r="D33" s="29">
        <v>20</v>
      </c>
      <c r="E33" s="29">
        <f t="shared" si="5"/>
        <v>83.333333333333343</v>
      </c>
      <c r="J33" s="8"/>
      <c r="K33" s="8"/>
      <c r="P33"/>
      <c r="S33" s="8"/>
      <c r="T33" s="8"/>
      <c r="U33" s="8"/>
    </row>
    <row r="34" spans="1:21" x14ac:dyDescent="0.25">
      <c r="A34" s="26">
        <v>41352</v>
      </c>
      <c r="B34" s="23">
        <v>-8</v>
      </c>
      <c r="C34" s="30">
        <v>80</v>
      </c>
      <c r="D34" s="29">
        <v>21</v>
      </c>
      <c r="E34" s="29">
        <f t="shared" si="5"/>
        <v>87.5</v>
      </c>
      <c r="P34"/>
    </row>
    <row r="35" spans="1:21" x14ac:dyDescent="0.25">
      <c r="A35" s="26">
        <v>41354</v>
      </c>
      <c r="B35" s="23">
        <v>-12.7</v>
      </c>
      <c r="C35" s="29">
        <v>63.5</v>
      </c>
      <c r="D35" s="29">
        <v>18.5</v>
      </c>
      <c r="E35" s="29">
        <f t="shared" si="5"/>
        <v>77.083333333333343</v>
      </c>
      <c r="P35"/>
    </row>
    <row r="36" spans="1:21" x14ac:dyDescent="0.25">
      <c r="A36" s="26">
        <v>41355</v>
      </c>
      <c r="B36" s="23">
        <v>-8.1999999999999993</v>
      </c>
      <c r="C36" s="29">
        <v>57.5</v>
      </c>
      <c r="D36" s="29">
        <v>16.5</v>
      </c>
      <c r="E36" s="29">
        <f t="shared" si="5"/>
        <v>68.75</v>
      </c>
      <c r="P36"/>
    </row>
    <row r="37" spans="1:21" x14ac:dyDescent="0.25">
      <c r="A37" s="26">
        <v>41358</v>
      </c>
      <c r="B37" s="23">
        <v>-6.7</v>
      </c>
      <c r="C37" s="29">
        <v>103</v>
      </c>
      <c r="D37" s="29">
        <v>31</v>
      </c>
      <c r="E37" s="29"/>
      <c r="P37"/>
    </row>
    <row r="38" spans="1:21" x14ac:dyDescent="0.25">
      <c r="A38" s="26">
        <v>41360</v>
      </c>
      <c r="B38" s="23">
        <v>-4.4000000000000004</v>
      </c>
      <c r="C38" s="29">
        <v>56.5</v>
      </c>
      <c r="D38" s="29">
        <v>16</v>
      </c>
      <c r="E38" s="29">
        <f t="shared" si="5"/>
        <v>66.666666666666657</v>
      </c>
      <c r="P38"/>
    </row>
    <row r="39" spans="1:21" x14ac:dyDescent="0.25">
      <c r="A39" s="27"/>
      <c r="B39" s="28"/>
      <c r="C39" s="31"/>
      <c r="D39" s="29"/>
      <c r="E39" s="29"/>
      <c r="P39"/>
    </row>
    <row r="40" spans="1:21" x14ac:dyDescent="0.25">
      <c r="A40" s="26">
        <v>41365</v>
      </c>
      <c r="B40" s="23">
        <v>-4.7</v>
      </c>
      <c r="C40" s="29">
        <v>46.599999999999994</v>
      </c>
      <c r="D40" s="30">
        <v>14</v>
      </c>
      <c r="E40" s="29">
        <f t="shared" si="5"/>
        <v>58.333333333333336</v>
      </c>
      <c r="P40"/>
    </row>
    <row r="41" spans="1:21" x14ac:dyDescent="0.25">
      <c r="A41" s="26">
        <v>41382</v>
      </c>
      <c r="B41" s="23">
        <v>5</v>
      </c>
      <c r="C41" s="29">
        <v>44.055555555555557</v>
      </c>
      <c r="D41" s="30">
        <v>12.333333333333334</v>
      </c>
      <c r="E41" s="29">
        <f t="shared" si="5"/>
        <v>51.388888888888893</v>
      </c>
      <c r="P41"/>
    </row>
    <row r="42" spans="1:21" x14ac:dyDescent="0.25">
      <c r="A42" s="26">
        <v>41415</v>
      </c>
      <c r="B42" s="23">
        <v>17</v>
      </c>
      <c r="C42" s="30">
        <v>42.678571428571431</v>
      </c>
      <c r="D42" s="30">
        <v>9.9285714285714288</v>
      </c>
      <c r="E42" s="29">
        <f t="shared" si="5"/>
        <v>41.36904761904762</v>
      </c>
      <c r="P42"/>
    </row>
    <row r="43" spans="1:21" x14ac:dyDescent="0.25">
      <c r="P43"/>
    </row>
    <row r="44" spans="1:21" x14ac:dyDescent="0.25">
      <c r="P44"/>
    </row>
    <row r="45" spans="1:21" x14ac:dyDescent="0.25">
      <c r="P45"/>
    </row>
    <row r="46" spans="1:21" x14ac:dyDescent="0.25">
      <c r="P46"/>
    </row>
    <row r="47" spans="1:21" x14ac:dyDescent="0.25">
      <c r="P47"/>
    </row>
    <row r="48" spans="1:21" x14ac:dyDescent="0.25">
      <c r="P48"/>
    </row>
    <row r="49" spans="16:16" x14ac:dyDescent="0.25">
      <c r="P49"/>
    </row>
    <row r="50" spans="16:16" x14ac:dyDescent="0.25">
      <c r="P50"/>
    </row>
    <row r="51" spans="16:16" x14ac:dyDescent="0.25">
      <c r="P51"/>
    </row>
    <row r="52" spans="16:16" x14ac:dyDescent="0.25">
      <c r="P52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Miia</dc:creator>
  <cp:lastModifiedBy>Antti</cp:lastModifiedBy>
  <dcterms:created xsi:type="dcterms:W3CDTF">2013-05-22T05:58:23Z</dcterms:created>
  <dcterms:modified xsi:type="dcterms:W3CDTF">2013-05-22T10:48:06Z</dcterms:modified>
</cp:coreProperties>
</file>