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vaahter\Desktop\"/>
    </mc:Choice>
  </mc:AlternateContent>
  <bookViews>
    <workbookView xWindow="4620" yWindow="870" windowWidth="23910" windowHeight="97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1" l="1"/>
  <c r="I23" i="1" s="1"/>
  <c r="K23" i="1" s="1"/>
  <c r="L23" i="1" s="1"/>
  <c r="D12" i="1"/>
  <c r="D9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C23" i="1" l="1"/>
  <c r="F23" i="1"/>
  <c r="E9" i="1"/>
  <c r="E10" i="1"/>
  <c r="E11" i="1"/>
  <c r="E12" i="1"/>
  <c r="E13" i="1"/>
  <c r="E14" i="1"/>
  <c r="E15" i="1"/>
  <c r="E16" i="1"/>
  <c r="E17" i="1"/>
  <c r="E8" i="1"/>
  <c r="K21" i="1" l="1"/>
  <c r="J24" i="1" l="1"/>
  <c r="J55" i="1"/>
  <c r="J56" i="1"/>
  <c r="J57" i="1"/>
  <c r="J58" i="1"/>
  <c r="J59" i="1"/>
  <c r="J60" i="1"/>
  <c r="J61" i="1"/>
  <c r="J62" i="1"/>
  <c r="J63" i="1"/>
  <c r="M24" i="1"/>
  <c r="M25" i="1" s="1"/>
  <c r="M26" i="1" s="1"/>
  <c r="M27" i="1" s="1"/>
  <c r="M28" i="1" s="1"/>
  <c r="M29" i="1" s="1"/>
  <c r="M30" i="1" s="1"/>
  <c r="M31" i="1" s="1"/>
  <c r="M32" i="1" s="1"/>
  <c r="M33" i="1" s="1"/>
  <c r="M34" i="1" s="1"/>
  <c r="M35" i="1" s="1"/>
  <c r="M36" i="1" s="1"/>
  <c r="M37" i="1" s="1"/>
  <c r="M38" i="1" s="1"/>
  <c r="M39" i="1" s="1"/>
  <c r="M40" i="1" s="1"/>
  <c r="M41" i="1" s="1"/>
  <c r="M42" i="1" s="1"/>
  <c r="M43" i="1" s="1"/>
  <c r="M44" i="1" s="1"/>
  <c r="M45" i="1" s="1"/>
  <c r="M46" i="1" s="1"/>
  <c r="M47" i="1" s="1"/>
  <c r="M48" i="1" s="1"/>
  <c r="M49" i="1" s="1"/>
  <c r="M50" i="1" s="1"/>
  <c r="M51" i="1" s="1"/>
  <c r="M52" i="1" s="1"/>
  <c r="M53" i="1" s="1"/>
  <c r="M54" i="1" s="1"/>
  <c r="M55" i="1" s="1"/>
  <c r="M56" i="1" s="1"/>
  <c r="M57" i="1" s="1"/>
  <c r="M58" i="1" s="1"/>
  <c r="M59" i="1" s="1"/>
  <c r="M60" i="1" s="1"/>
  <c r="M61" i="1" s="1"/>
  <c r="M62" i="1" s="1"/>
  <c r="M63" i="1" s="1"/>
  <c r="M64" i="1" s="1"/>
  <c r="M65" i="1" s="1"/>
  <c r="M66" i="1" s="1"/>
  <c r="M67" i="1" s="1"/>
  <c r="M68" i="1" s="1"/>
  <c r="M69" i="1" s="1"/>
  <c r="M70" i="1" s="1"/>
  <c r="M71" i="1" s="1"/>
  <c r="M72" i="1" s="1"/>
  <c r="M73" i="1" s="1"/>
  <c r="M74" i="1" s="1"/>
  <c r="M75" i="1" s="1"/>
  <c r="M76" i="1" s="1"/>
  <c r="M77" i="1" s="1"/>
  <c r="M78" i="1" s="1"/>
  <c r="M79" i="1" s="1"/>
  <c r="M80" i="1" s="1"/>
  <c r="M81" i="1" s="1"/>
  <c r="M82" i="1" s="1"/>
  <c r="M83" i="1" s="1"/>
  <c r="J44" i="1"/>
  <c r="J45" i="1"/>
  <c r="J46" i="1"/>
  <c r="J47" i="1"/>
  <c r="J48" i="1"/>
  <c r="J49" i="1"/>
  <c r="J50" i="1"/>
  <c r="J51" i="1"/>
  <c r="J52" i="1"/>
  <c r="J53" i="1"/>
  <c r="J5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E24" i="1" l="1"/>
  <c r="D24" i="1" l="1"/>
  <c r="F24" i="1" l="1"/>
  <c r="G24" i="1"/>
  <c r="H24" i="1"/>
  <c r="C24" i="1" l="1"/>
  <c r="N24" i="1" l="1"/>
  <c r="I24" i="1"/>
  <c r="E25" i="1" s="1"/>
  <c r="D25" i="1" s="1"/>
  <c r="F25" i="1" s="1"/>
  <c r="O24" i="1" l="1"/>
  <c r="P24" i="1"/>
  <c r="G25" i="1"/>
  <c r="H25" i="1"/>
  <c r="K24" i="1"/>
  <c r="L24" i="1" s="1"/>
  <c r="C25" i="1" l="1"/>
  <c r="N25" i="1" s="1"/>
  <c r="P25" i="1" l="1"/>
  <c r="O25" i="1"/>
  <c r="I25" i="1"/>
  <c r="E26" i="1" s="1"/>
  <c r="K25" i="1" l="1"/>
  <c r="L25" i="1" s="1"/>
  <c r="D26" i="1"/>
  <c r="F26" i="1" s="1"/>
  <c r="G26" i="1" l="1"/>
  <c r="H26" i="1"/>
  <c r="C26" i="1" l="1"/>
  <c r="N26" i="1" s="1"/>
  <c r="O26" i="1" l="1"/>
  <c r="P26" i="1"/>
  <c r="I26" i="1"/>
  <c r="E27" i="1" s="1"/>
  <c r="K26" i="1" l="1"/>
  <c r="L26" i="1" s="1"/>
  <c r="D27" i="1" l="1"/>
  <c r="F27" i="1" s="1"/>
  <c r="G27" i="1" l="1"/>
  <c r="H27" i="1"/>
  <c r="C27" i="1" l="1"/>
  <c r="I27" i="1" l="1"/>
  <c r="E28" i="1" s="1"/>
  <c r="N27" i="1"/>
  <c r="K27" i="1"/>
  <c r="L27" i="1" s="1"/>
  <c r="P27" i="1" l="1"/>
  <c r="O27" i="1"/>
  <c r="D28" i="1"/>
  <c r="G28" i="1" l="1"/>
  <c r="F28" i="1"/>
  <c r="H28" i="1"/>
  <c r="C28" i="1" l="1"/>
  <c r="I28" i="1" l="1"/>
  <c r="E29" i="1" s="1"/>
  <c r="D29" i="1" s="1"/>
  <c r="F29" i="1" s="1"/>
  <c r="N28" i="1"/>
  <c r="K28" i="1"/>
  <c r="L28" i="1" s="1"/>
  <c r="O28" i="1" l="1"/>
  <c r="P28" i="1"/>
  <c r="G29" i="1"/>
  <c r="H29" i="1"/>
  <c r="C29" i="1" l="1"/>
  <c r="I29" i="1" l="1"/>
  <c r="E30" i="1" s="1"/>
  <c r="N29" i="1"/>
  <c r="K29" i="1"/>
  <c r="L29" i="1" s="1"/>
  <c r="P29" i="1" l="1"/>
  <c r="O29" i="1"/>
  <c r="D30" i="1"/>
  <c r="F30" i="1" s="1"/>
  <c r="H30" i="1" l="1"/>
  <c r="G30" i="1"/>
  <c r="C30" i="1" l="1"/>
  <c r="I30" i="1" l="1"/>
  <c r="E31" i="1" s="1"/>
  <c r="N30" i="1"/>
  <c r="K30" i="1"/>
  <c r="L30" i="1" s="1"/>
  <c r="O30" i="1" l="1"/>
  <c r="P30" i="1"/>
  <c r="D31" i="1"/>
  <c r="F31" i="1" s="1"/>
  <c r="G31" i="1" l="1"/>
  <c r="H31" i="1"/>
  <c r="C31" i="1" l="1"/>
  <c r="I31" i="1" l="1"/>
  <c r="E32" i="1" s="1"/>
  <c r="N31" i="1"/>
  <c r="K31" i="1"/>
  <c r="L31" i="1" s="1"/>
  <c r="P31" i="1" l="1"/>
  <c r="O31" i="1"/>
  <c r="D32" i="1"/>
  <c r="F32" i="1" s="1"/>
  <c r="H32" i="1" l="1"/>
  <c r="G32" i="1"/>
  <c r="C32" i="1" l="1"/>
  <c r="I32" i="1" l="1"/>
  <c r="E33" i="1" s="1"/>
  <c r="N32" i="1"/>
  <c r="K32" i="1"/>
  <c r="L32" i="1" s="1"/>
  <c r="O32" i="1" l="1"/>
  <c r="P32" i="1"/>
  <c r="D33" i="1"/>
  <c r="F33" i="1" s="1"/>
  <c r="G33" i="1" l="1"/>
  <c r="H33" i="1"/>
  <c r="C33" i="1" l="1"/>
  <c r="N33" i="1" s="1"/>
  <c r="P33" i="1" l="1"/>
  <c r="O33" i="1"/>
  <c r="I33" i="1"/>
  <c r="E34" i="1" s="1"/>
  <c r="K33" i="1" l="1"/>
  <c r="L33" i="1" s="1"/>
  <c r="D34" i="1" l="1"/>
  <c r="F34" i="1" s="1"/>
  <c r="G34" i="1" l="1"/>
  <c r="H34" i="1"/>
  <c r="C34" i="1" l="1"/>
  <c r="N34" i="1" s="1"/>
  <c r="O34" i="1" l="1"/>
  <c r="P34" i="1"/>
  <c r="I34" i="1"/>
  <c r="E35" i="1" s="1"/>
  <c r="K34" i="1" l="1"/>
  <c r="L34" i="1" s="1"/>
  <c r="D35" i="1" l="1"/>
  <c r="F35" i="1" s="1"/>
  <c r="G35" i="1" l="1"/>
  <c r="H35" i="1"/>
  <c r="C35" i="1" l="1"/>
  <c r="N35" i="1" s="1"/>
  <c r="P35" i="1" l="1"/>
  <c r="O35" i="1"/>
  <c r="I35" i="1"/>
  <c r="E36" i="1" s="1"/>
  <c r="K35" i="1" l="1"/>
  <c r="L35" i="1" s="1"/>
  <c r="D36" i="1" l="1"/>
  <c r="F36" i="1" s="1"/>
  <c r="G36" i="1" l="1"/>
  <c r="H36" i="1"/>
  <c r="C36" i="1" l="1"/>
  <c r="N36" i="1" s="1"/>
  <c r="O36" i="1" l="1"/>
  <c r="P36" i="1"/>
  <c r="I36" i="1"/>
  <c r="E37" i="1" s="1"/>
  <c r="K36" i="1" l="1"/>
  <c r="L36" i="1" s="1"/>
  <c r="D37" i="1" l="1"/>
  <c r="F37" i="1" s="1"/>
  <c r="G37" i="1" l="1"/>
  <c r="H37" i="1"/>
  <c r="C37" i="1" l="1"/>
  <c r="N37" i="1" s="1"/>
  <c r="P37" i="1" l="1"/>
  <c r="O37" i="1"/>
  <c r="I37" i="1"/>
  <c r="E38" i="1" s="1"/>
  <c r="K37" i="1" l="1"/>
  <c r="L37" i="1" s="1"/>
  <c r="D38" i="1" l="1"/>
  <c r="F38" i="1" s="1"/>
  <c r="G38" i="1" l="1"/>
  <c r="H38" i="1"/>
  <c r="C38" i="1" l="1"/>
  <c r="N38" i="1" l="1"/>
  <c r="I38" i="1"/>
  <c r="E39" i="1" s="1"/>
  <c r="O38" i="1" l="1"/>
  <c r="P38" i="1"/>
  <c r="K38" i="1"/>
  <c r="L38" i="1" s="1"/>
  <c r="D39" i="1" l="1"/>
  <c r="F39" i="1" s="1"/>
  <c r="G39" i="1" l="1"/>
  <c r="H39" i="1"/>
  <c r="C39" i="1" l="1"/>
  <c r="N39" i="1" s="1"/>
  <c r="P39" i="1" l="1"/>
  <c r="O39" i="1"/>
  <c r="I39" i="1"/>
  <c r="E40" i="1" s="1"/>
  <c r="K39" i="1" l="1"/>
  <c r="L39" i="1" s="1"/>
  <c r="D40" i="1"/>
  <c r="F40" i="1" s="1"/>
  <c r="G40" i="1" l="1"/>
  <c r="H40" i="1"/>
  <c r="C40" i="1" l="1"/>
  <c r="I40" i="1" l="1"/>
  <c r="E41" i="1" s="1"/>
  <c r="D41" i="1" s="1"/>
  <c r="F41" i="1" s="1"/>
  <c r="N40" i="1"/>
  <c r="K40" i="1"/>
  <c r="L40" i="1" s="1"/>
  <c r="O40" i="1" l="1"/>
  <c r="P40" i="1"/>
  <c r="G41" i="1"/>
  <c r="H41" i="1"/>
  <c r="C41" i="1" l="1"/>
  <c r="I41" i="1" l="1"/>
  <c r="E42" i="1" s="1"/>
  <c r="N41" i="1"/>
  <c r="K41" i="1"/>
  <c r="L41" i="1" s="1"/>
  <c r="P41" i="1" l="1"/>
  <c r="O41" i="1"/>
  <c r="D42" i="1"/>
  <c r="F42" i="1" s="1"/>
  <c r="G42" i="1" l="1"/>
  <c r="H42" i="1"/>
  <c r="C42" i="1" l="1"/>
  <c r="I42" i="1" l="1"/>
  <c r="E43" i="1" s="1"/>
  <c r="D43" i="1" s="1"/>
  <c r="F43" i="1" s="1"/>
  <c r="N42" i="1"/>
  <c r="O42" i="1" l="1"/>
  <c r="P42" i="1"/>
  <c r="K42" i="1"/>
  <c r="L42" i="1" s="1"/>
  <c r="G43" i="1"/>
  <c r="H43" i="1"/>
  <c r="C43" i="1" l="1"/>
  <c r="I43" i="1" l="1"/>
  <c r="E44" i="1" s="1"/>
  <c r="N43" i="1"/>
  <c r="P43" i="1" l="1"/>
  <c r="O43" i="1"/>
  <c r="K43" i="1"/>
  <c r="L43" i="1" s="1"/>
  <c r="D44" i="1"/>
  <c r="F44" i="1" s="1"/>
  <c r="G44" i="1" l="1"/>
  <c r="H44" i="1"/>
  <c r="C44" i="1" l="1"/>
  <c r="N44" i="1" s="1"/>
  <c r="O44" i="1" l="1"/>
  <c r="P44" i="1"/>
  <c r="I44" i="1"/>
  <c r="E45" i="1" s="1"/>
  <c r="K44" i="1" l="1"/>
  <c r="L44" i="1" s="1"/>
  <c r="D45" i="1" l="1"/>
  <c r="F45" i="1" s="1"/>
  <c r="G45" i="1" l="1"/>
  <c r="H45" i="1"/>
  <c r="C45" i="1" l="1"/>
  <c r="N45" i="1" s="1"/>
  <c r="P45" i="1" l="1"/>
  <c r="O45" i="1"/>
  <c r="I45" i="1"/>
  <c r="E46" i="1" s="1"/>
  <c r="K45" i="1" l="1"/>
  <c r="L45" i="1" s="1"/>
  <c r="D46" i="1" l="1"/>
  <c r="F46" i="1" s="1"/>
  <c r="G46" i="1" l="1"/>
  <c r="H46" i="1"/>
  <c r="C46" i="1" l="1"/>
  <c r="N46" i="1" s="1"/>
  <c r="O46" i="1" l="1"/>
  <c r="P46" i="1"/>
  <c r="I46" i="1"/>
  <c r="E47" i="1" s="1"/>
  <c r="K46" i="1" l="1"/>
  <c r="L46" i="1" s="1"/>
  <c r="D47" i="1" l="1"/>
  <c r="F47" i="1" s="1"/>
  <c r="G47" i="1" l="1"/>
  <c r="H47" i="1"/>
  <c r="C47" i="1" l="1"/>
  <c r="N47" i="1" s="1"/>
  <c r="P47" i="1" l="1"/>
  <c r="O47" i="1"/>
  <c r="I47" i="1"/>
  <c r="E48" i="1" s="1"/>
  <c r="K47" i="1" l="1"/>
  <c r="L47" i="1" s="1"/>
  <c r="D48" i="1" l="1"/>
  <c r="F48" i="1" s="1"/>
  <c r="G48" i="1" l="1"/>
  <c r="H48" i="1"/>
  <c r="C48" i="1" l="1"/>
  <c r="N48" i="1" s="1"/>
  <c r="O48" i="1" l="1"/>
  <c r="P48" i="1"/>
  <c r="I48" i="1"/>
  <c r="E49" i="1" s="1"/>
  <c r="K48" i="1" l="1"/>
  <c r="L48" i="1" s="1"/>
  <c r="D49" i="1" l="1"/>
  <c r="F49" i="1" s="1"/>
  <c r="G49" i="1" l="1"/>
  <c r="H49" i="1"/>
  <c r="C49" i="1" l="1"/>
  <c r="N49" i="1" s="1"/>
  <c r="P49" i="1" l="1"/>
  <c r="O49" i="1"/>
  <c r="I49" i="1"/>
  <c r="E50" i="1" s="1"/>
  <c r="K49" i="1" l="1"/>
  <c r="L49" i="1" s="1"/>
  <c r="D50" i="1" l="1"/>
  <c r="F50" i="1" s="1"/>
  <c r="G50" i="1" l="1"/>
  <c r="H50" i="1"/>
  <c r="C50" i="1" l="1"/>
  <c r="N50" i="1" s="1"/>
  <c r="O50" i="1" l="1"/>
  <c r="P50" i="1"/>
  <c r="I50" i="1"/>
  <c r="E51" i="1" s="1"/>
  <c r="K50" i="1" l="1"/>
  <c r="L50" i="1" s="1"/>
  <c r="D51" i="1" l="1"/>
  <c r="F51" i="1" s="1"/>
  <c r="G51" i="1" l="1"/>
  <c r="H51" i="1"/>
  <c r="C51" i="1" l="1"/>
  <c r="I51" i="1" l="1"/>
  <c r="E52" i="1" s="1"/>
  <c r="N51" i="1"/>
  <c r="P51" i="1" l="1"/>
  <c r="O51" i="1"/>
  <c r="K51" i="1"/>
  <c r="L51" i="1" s="1"/>
  <c r="D52" i="1"/>
  <c r="F52" i="1" s="1"/>
  <c r="G52" i="1" l="1"/>
  <c r="H52" i="1"/>
  <c r="C52" i="1" l="1"/>
  <c r="N52" i="1" s="1"/>
  <c r="O52" i="1" l="1"/>
  <c r="P52" i="1"/>
  <c r="I52" i="1"/>
  <c r="E53" i="1" s="1"/>
  <c r="K52" i="1" l="1"/>
  <c r="L52" i="1" s="1"/>
  <c r="D53" i="1" l="1"/>
  <c r="F53" i="1" s="1"/>
  <c r="G53" i="1" l="1"/>
  <c r="H53" i="1"/>
  <c r="C53" i="1" l="1"/>
  <c r="N53" i="1" s="1"/>
  <c r="P53" i="1" l="1"/>
  <c r="O53" i="1"/>
  <c r="I53" i="1"/>
  <c r="E54" i="1" s="1"/>
  <c r="K53" i="1" l="1"/>
  <c r="L53" i="1" s="1"/>
  <c r="D54" i="1" l="1"/>
  <c r="F54" i="1" s="1"/>
  <c r="G54" i="1" l="1"/>
  <c r="H54" i="1"/>
  <c r="C54" i="1" l="1"/>
  <c r="N54" i="1" s="1"/>
  <c r="O54" i="1" l="1"/>
  <c r="P54" i="1"/>
  <c r="I54" i="1"/>
  <c r="E55" i="1" s="1"/>
  <c r="K54" i="1" l="1"/>
  <c r="L54" i="1" s="1"/>
  <c r="D55" i="1" l="1"/>
  <c r="F55" i="1" s="1"/>
  <c r="G55" i="1" l="1"/>
  <c r="H55" i="1"/>
  <c r="C55" i="1" l="1"/>
  <c r="I55" i="1" l="1"/>
  <c r="E56" i="1" s="1"/>
  <c r="N55" i="1"/>
  <c r="P55" i="1" l="1"/>
  <c r="O55" i="1"/>
  <c r="K55" i="1"/>
  <c r="L55" i="1" s="1"/>
  <c r="D56" i="1"/>
  <c r="F56" i="1" s="1"/>
  <c r="H56" i="1" l="1"/>
  <c r="G56" i="1"/>
  <c r="C56" i="1" l="1"/>
  <c r="I56" i="1" l="1"/>
  <c r="E57" i="1" s="1"/>
  <c r="N56" i="1"/>
  <c r="O56" i="1" l="1"/>
  <c r="P56" i="1"/>
  <c r="K56" i="1"/>
  <c r="L56" i="1" s="1"/>
  <c r="D57" i="1"/>
  <c r="F57" i="1" s="1"/>
  <c r="G57" i="1" l="1"/>
  <c r="H57" i="1"/>
  <c r="C57" i="1" l="1"/>
  <c r="N57" i="1" s="1"/>
  <c r="P57" i="1" l="1"/>
  <c r="O57" i="1"/>
  <c r="I57" i="1"/>
  <c r="E58" i="1" s="1"/>
  <c r="K57" i="1" l="1"/>
  <c r="L57" i="1" s="1"/>
  <c r="D58" i="1" l="1"/>
  <c r="F58" i="1" s="1"/>
  <c r="H58" i="1" l="1"/>
  <c r="G58" i="1"/>
  <c r="C58" i="1" l="1"/>
  <c r="N58" i="1" s="1"/>
  <c r="O58" i="1" l="1"/>
  <c r="P58" i="1"/>
  <c r="I58" i="1"/>
  <c r="E59" i="1" s="1"/>
  <c r="K58" i="1" l="1"/>
  <c r="L58" i="1" s="1"/>
  <c r="D59" i="1" l="1"/>
  <c r="F59" i="1" s="1"/>
  <c r="G59" i="1" l="1"/>
  <c r="H59" i="1"/>
  <c r="C59" i="1" l="1"/>
  <c r="N59" i="1" s="1"/>
  <c r="P59" i="1" l="1"/>
  <c r="O59" i="1"/>
  <c r="I59" i="1"/>
  <c r="E60" i="1" s="1"/>
  <c r="K59" i="1" l="1"/>
  <c r="L59" i="1" s="1"/>
  <c r="D60" i="1" l="1"/>
  <c r="F60" i="1" s="1"/>
  <c r="G60" i="1" l="1"/>
  <c r="H60" i="1"/>
  <c r="C60" i="1" l="1"/>
  <c r="N60" i="1" s="1"/>
  <c r="O60" i="1" l="1"/>
  <c r="P60" i="1"/>
  <c r="I60" i="1"/>
  <c r="E61" i="1" s="1"/>
  <c r="K60" i="1" l="1"/>
  <c r="L60" i="1" s="1"/>
  <c r="D61" i="1" l="1"/>
  <c r="F61" i="1" s="1"/>
  <c r="G61" i="1" l="1"/>
  <c r="H61" i="1"/>
  <c r="C61" i="1" l="1"/>
  <c r="N61" i="1" s="1"/>
  <c r="P61" i="1" l="1"/>
  <c r="O61" i="1"/>
  <c r="I61" i="1"/>
  <c r="E62" i="1" s="1"/>
  <c r="K61" i="1" l="1"/>
  <c r="L61" i="1" s="1"/>
  <c r="D62" i="1" l="1"/>
  <c r="F62" i="1" s="1"/>
  <c r="G62" i="1" l="1"/>
  <c r="H62" i="1"/>
  <c r="C62" i="1" l="1"/>
  <c r="N62" i="1" s="1"/>
  <c r="O62" i="1" l="1"/>
  <c r="P62" i="1"/>
  <c r="I62" i="1"/>
  <c r="E63" i="1" s="1"/>
  <c r="K62" i="1" l="1"/>
  <c r="L62" i="1" s="1"/>
  <c r="D63" i="1" l="1"/>
  <c r="F63" i="1" s="1"/>
  <c r="G63" i="1" l="1"/>
  <c r="H63" i="1"/>
  <c r="C63" i="1" l="1"/>
  <c r="N63" i="1" s="1"/>
  <c r="P63" i="1" l="1"/>
  <c r="O63" i="1"/>
  <c r="I63" i="1"/>
  <c r="K63" i="1" l="1"/>
  <c r="L63" i="1" s="1"/>
  <c r="E64" i="1"/>
  <c r="D64" i="1" l="1"/>
  <c r="G64" i="1" l="1"/>
  <c r="F64" i="1"/>
  <c r="H64" i="1"/>
  <c r="C64" i="1" l="1"/>
  <c r="I64" i="1" l="1"/>
  <c r="E65" i="1" s="1"/>
  <c r="N64" i="1"/>
  <c r="K64" i="1"/>
  <c r="L64" i="1" s="1"/>
  <c r="O64" i="1" l="1"/>
  <c r="P64" i="1"/>
  <c r="D65" i="1"/>
  <c r="H65" i="1" l="1"/>
  <c r="G65" i="1"/>
  <c r="F65" i="1"/>
  <c r="C65" i="1" l="1"/>
  <c r="N65" i="1" s="1"/>
  <c r="P65" i="1" l="1"/>
  <c r="O65" i="1"/>
  <c r="I65" i="1"/>
  <c r="K65" i="1" s="1"/>
  <c r="L65" i="1" s="1"/>
  <c r="E66" i="1" l="1"/>
  <c r="D66" i="1" l="1"/>
  <c r="G66" i="1" s="1"/>
  <c r="H66" i="1" l="1"/>
  <c r="C66" i="1" s="1"/>
  <c r="F66" i="1"/>
  <c r="I66" i="1" l="1"/>
  <c r="N66" i="1"/>
  <c r="O66" i="1" l="1"/>
  <c r="P66" i="1"/>
  <c r="E67" i="1"/>
  <c r="K66" i="1"/>
  <c r="L66" i="1" s="1"/>
  <c r="D67" i="1" l="1"/>
  <c r="F67" i="1" l="1"/>
  <c r="H67" i="1"/>
  <c r="G67" i="1"/>
  <c r="C67" i="1" l="1"/>
  <c r="N67" i="1" s="1"/>
  <c r="P67" i="1" l="1"/>
  <c r="O67" i="1"/>
  <c r="I67" i="1"/>
  <c r="K67" i="1" s="1"/>
  <c r="L67" i="1" s="1"/>
  <c r="E68" i="1" l="1"/>
  <c r="D68" i="1" s="1"/>
  <c r="G68" i="1" l="1"/>
  <c r="H68" i="1"/>
  <c r="F68" i="1"/>
  <c r="C68" i="1" l="1"/>
  <c r="I68" i="1" l="1"/>
  <c r="N68" i="1"/>
  <c r="O68" i="1" l="1"/>
  <c r="P68" i="1"/>
  <c r="E69" i="1"/>
  <c r="K68" i="1"/>
  <c r="L68" i="1" s="1"/>
  <c r="D69" i="1" l="1"/>
  <c r="F69" i="1" l="1"/>
  <c r="H69" i="1"/>
  <c r="G69" i="1"/>
  <c r="C69" i="1" l="1"/>
  <c r="N69" i="1" s="1"/>
  <c r="P69" i="1" l="1"/>
  <c r="O69" i="1"/>
  <c r="I69" i="1"/>
  <c r="K69" i="1" s="1"/>
  <c r="L69" i="1" s="1"/>
  <c r="E70" i="1" l="1"/>
  <c r="D70" i="1" s="1"/>
  <c r="G70" i="1" l="1"/>
  <c r="F70" i="1"/>
  <c r="H70" i="1"/>
  <c r="C70" i="1" l="1"/>
  <c r="I70" i="1" l="1"/>
  <c r="N70" i="1"/>
  <c r="O70" i="1" l="1"/>
  <c r="P70" i="1"/>
  <c r="E71" i="1"/>
  <c r="K70" i="1"/>
  <c r="L70" i="1" s="1"/>
  <c r="D71" i="1" l="1"/>
  <c r="G71" i="1" l="1"/>
  <c r="F71" i="1"/>
  <c r="H71" i="1"/>
  <c r="C71" i="1" l="1"/>
  <c r="N71" i="1" l="1"/>
  <c r="I71" i="1"/>
  <c r="P71" i="1" l="1"/>
  <c r="O71" i="1"/>
  <c r="K71" i="1"/>
  <c r="L71" i="1" s="1"/>
  <c r="E72" i="1"/>
  <c r="D72" i="1" l="1"/>
  <c r="G72" i="1" l="1"/>
  <c r="H72" i="1"/>
  <c r="F72" i="1"/>
  <c r="C72" i="1" l="1"/>
  <c r="I72" i="1" l="1"/>
  <c r="N72" i="1"/>
  <c r="O72" i="1" l="1"/>
  <c r="P72" i="1"/>
  <c r="K72" i="1"/>
  <c r="L72" i="1" s="1"/>
  <c r="E73" i="1"/>
  <c r="D73" i="1" l="1"/>
  <c r="F73" i="1" l="1"/>
  <c r="H73" i="1"/>
  <c r="G73" i="1"/>
  <c r="C73" i="1" l="1"/>
  <c r="N73" i="1" s="1"/>
  <c r="P73" i="1" l="1"/>
  <c r="O73" i="1"/>
  <c r="I73" i="1"/>
  <c r="E74" i="1" s="1"/>
  <c r="K73" i="1" l="1"/>
  <c r="L73" i="1" s="1"/>
  <c r="D74" i="1"/>
  <c r="G74" i="1" l="1"/>
  <c r="F74" i="1"/>
  <c r="H74" i="1"/>
  <c r="C74" i="1" l="1"/>
  <c r="N74" i="1" l="1"/>
  <c r="I74" i="1"/>
  <c r="O74" i="1" l="1"/>
  <c r="P74" i="1"/>
  <c r="E75" i="1"/>
  <c r="K74" i="1"/>
  <c r="L74" i="1" s="1"/>
  <c r="D75" i="1" l="1"/>
  <c r="F75" i="1" l="1"/>
  <c r="H75" i="1"/>
  <c r="G75" i="1"/>
  <c r="C75" i="1" l="1"/>
  <c r="I75" i="1" l="1"/>
  <c r="N75" i="1"/>
  <c r="P75" i="1" l="1"/>
  <c r="O75" i="1"/>
  <c r="K75" i="1"/>
  <c r="L75" i="1" s="1"/>
  <c r="E76" i="1"/>
  <c r="D76" i="1" l="1"/>
  <c r="F76" i="1" l="1"/>
  <c r="H76" i="1"/>
  <c r="G76" i="1"/>
  <c r="C76" i="1" l="1"/>
  <c r="N76" i="1" s="1"/>
  <c r="O76" i="1" l="1"/>
  <c r="P76" i="1"/>
  <c r="I76" i="1"/>
  <c r="K76" i="1" s="1"/>
  <c r="L76" i="1" s="1"/>
  <c r="E77" i="1" l="1"/>
  <c r="D77" i="1" s="1"/>
  <c r="H77" i="1" l="1"/>
  <c r="G77" i="1"/>
  <c r="F77" i="1"/>
  <c r="C77" i="1" l="1"/>
  <c r="I77" i="1" s="1"/>
  <c r="N77" i="1" l="1"/>
  <c r="E78" i="1"/>
  <c r="K77" i="1"/>
  <c r="L77" i="1" s="1"/>
  <c r="P77" i="1" l="1"/>
  <c r="O77" i="1"/>
  <c r="D78" i="1"/>
  <c r="F78" i="1" l="1"/>
  <c r="H78" i="1"/>
  <c r="G78" i="1"/>
  <c r="C78" i="1" l="1"/>
  <c r="N78" i="1" s="1"/>
  <c r="O78" i="1" l="1"/>
  <c r="P78" i="1"/>
  <c r="I78" i="1"/>
  <c r="K78" i="1" s="1"/>
  <c r="L78" i="1" s="1"/>
  <c r="E79" i="1" l="1"/>
  <c r="D79" i="1" l="1"/>
  <c r="G79" i="1" s="1"/>
  <c r="F79" i="1" l="1"/>
  <c r="H79" i="1"/>
  <c r="C79" i="1" s="1"/>
  <c r="I79" i="1" l="1"/>
  <c r="N79" i="1"/>
  <c r="P79" i="1" l="1"/>
  <c r="O79" i="1"/>
  <c r="K79" i="1"/>
  <c r="L79" i="1" s="1"/>
  <c r="E80" i="1"/>
  <c r="D80" i="1" l="1"/>
  <c r="F80" i="1" l="1"/>
  <c r="H80" i="1"/>
  <c r="G80" i="1"/>
  <c r="C80" i="1" l="1"/>
  <c r="N80" i="1" s="1"/>
  <c r="O80" i="1" l="1"/>
  <c r="P80" i="1"/>
  <c r="I80" i="1"/>
  <c r="K80" i="1" s="1"/>
  <c r="L80" i="1" s="1"/>
  <c r="E81" i="1" l="1"/>
  <c r="D81" i="1" s="1"/>
  <c r="H81" i="1" l="1"/>
  <c r="G81" i="1"/>
  <c r="F81" i="1"/>
  <c r="C81" i="1" l="1"/>
  <c r="I81" i="1" s="1"/>
  <c r="N81" i="1" l="1"/>
  <c r="K81" i="1"/>
  <c r="L81" i="1" s="1"/>
  <c r="E82" i="1"/>
  <c r="P81" i="1" l="1"/>
  <c r="O81" i="1"/>
  <c r="D82" i="1"/>
  <c r="F82" i="1" l="1"/>
  <c r="H82" i="1"/>
  <c r="G82" i="1"/>
  <c r="C82" i="1" l="1"/>
  <c r="N82" i="1" s="1"/>
  <c r="O82" i="1" l="1"/>
  <c r="P82" i="1"/>
  <c r="I82" i="1"/>
  <c r="E83" i="1" s="1"/>
  <c r="K82" i="1" l="1"/>
  <c r="L82" i="1" s="1"/>
  <c r="D83" i="1"/>
  <c r="G83" i="1" l="1"/>
  <c r="H83" i="1"/>
  <c r="F83" i="1"/>
  <c r="C83" i="1" l="1"/>
  <c r="I83" i="1" l="1"/>
  <c r="N83" i="1"/>
  <c r="P83" i="1" l="1"/>
  <c r="O83" i="1"/>
  <c r="K83" i="1"/>
  <c r="L83" i="1" s="1"/>
</calcChain>
</file>

<file path=xl/comments1.xml><?xml version="1.0" encoding="utf-8"?>
<comments xmlns="http://schemas.openxmlformats.org/spreadsheetml/2006/main">
  <authors>
    <author>WKS_Admin</author>
  </authors>
  <commentList>
    <comment ref="E22" authorId="0" shapeId="0">
      <text>
        <r>
          <rPr>
            <b/>
            <sz val="9"/>
            <color indexed="81"/>
            <rFont val="Tahoma"/>
            <charset val="1"/>
          </rPr>
          <t>1 litra = 1kg 
x = suihkukulutus lämmin vesi (litraa)
y = suihkukulutus kylmä vesi (litraa)
a = suihkulämpötila (K)
b = kattila lämpötila (K)
c = tulovesi (K)
d= suihku kulutus vesi yhteensä (litraa)
e = ominaislämpö
x = d - y
Suihku(hana) valmisvesi =   lämmin osuus + kylmä osuus
( x + y ) a e = x b e + y c e        || e supistuu, kerrotaan auki ja järjestellään
....
y = x ( b - a ) / ( a - c )               || sijoitetaan  x = d - y 
y = ( d - y ) ( b - a) / (a - c )       ||  kerrotaan auki ja järjestellään
....
y = d ( b -  a ) / ( a - c )
      --------------------------
       1 + ( b - a ) / ( a - c )</t>
        </r>
      </text>
    </comment>
    <comment ref="N22" authorId="0" shapeId="0">
      <text>
        <r>
          <rPr>
            <b/>
            <sz val="9"/>
            <color indexed="81"/>
            <rFont val="Tahoma"/>
            <family val="2"/>
          </rPr>
          <t>Jos suihkun käyttö lopetaan ajan hetkellä t, kauanko kestää että kattilan energiä määrä palautuu alkutilaan</t>
        </r>
      </text>
    </comment>
    <comment ref="O22" authorId="0" shapeId="0">
      <text>
        <r>
          <rPr>
            <b/>
            <sz val="9"/>
            <color indexed="81"/>
            <rFont val="Tahoma"/>
            <family val="2"/>
          </rPr>
          <t xml:space="preserve">Jos suihkun käyttö lopetaan ajan hetkellä t, paljonko maksaa alusta kulunut energia ja vielä kuluvua energia ennen kuin kattila on alkutilassa
</t>
        </r>
      </text>
    </comment>
    <comment ref="E24" authorId="0" shapeId="0">
      <text>
        <r>
          <rPr>
            <b/>
            <sz val="9"/>
            <color indexed="81"/>
            <rFont val="Tahoma"/>
            <charset val="1"/>
          </rPr>
          <t>1 litra = 1kg 
x = suihkukulutus lämmin vesi (litraa)
y = suihkukulutus kylmä vesi (litraa)
a = suihkulämpötila (K)
b = kattila lämpötila (K)
c = tulovesi (K)
d= suihku kulutus vesi yhteensä (litraa)
e = ominaislämpö
x = d - y
Suihku(hana) valmisvesi =   lämmin osuus + kylmä osuus
( x + y ) a e = x b e + y c e        || e supistuu, kerrotaan auki ja järjestellään
....
y = x ( b - a ) / ( a - c )               || sijoitetaan  x = d - y 
y = ( d - y ) ( b - a) / (a - c )       ||  kerrotaan auki ja järjestellään
....
y = d ( b -  a ) / ( a - c )
      --------------------------
       1 + ( b - a ) / ( a - c )</t>
        </r>
      </text>
    </comment>
  </commentList>
</comments>
</file>

<file path=xl/sharedStrings.xml><?xml version="1.0" encoding="utf-8"?>
<sst xmlns="http://schemas.openxmlformats.org/spreadsheetml/2006/main" count="41" uniqueCount="33">
  <si>
    <t>kattilan teho</t>
  </si>
  <si>
    <t>aste</t>
  </si>
  <si>
    <t>litraa/min</t>
  </si>
  <si>
    <t>kattilan tilavuus</t>
  </si>
  <si>
    <t>litraa</t>
  </si>
  <si>
    <t>ominaislämpö</t>
  </si>
  <si>
    <t xml:space="preserve">kattilan tavoite </t>
  </si>
  <si>
    <t>K</t>
  </si>
  <si>
    <t>kW=kJ/s</t>
  </si>
  <si>
    <t>aika (min)</t>
  </si>
  <si>
    <t>kJ/litraa K</t>
  </si>
  <si>
    <t xml:space="preserve"> </t>
  </si>
  <si>
    <t>saatu vesimäärä (l)</t>
  </si>
  <si>
    <t>hinta sähköllä (€)</t>
  </si>
  <si>
    <t>hinta maalämmöllä (€)</t>
  </si>
  <si>
    <t>kattila lämpötila (K)</t>
  </si>
  <si>
    <t>kattila lämpötila (C)</t>
  </si>
  <si>
    <t>kattilan lämmitysenergia (kJ/1min)</t>
  </si>
  <si>
    <t>-VEDEN KERROSTUMISTA EI OLE HUOMIOITU</t>
  </si>
  <si>
    <t>-VEDEN OLETETAAN SEKOITTUVAN TÄYDELLISESTI</t>
  </si>
  <si>
    <t>KELTAISELLA MUOKATTAVAT PARAMETRIT</t>
  </si>
  <si>
    <t>suihkun kulutus</t>
  </si>
  <si>
    <t>suihkun lämpötila</t>
  </si>
  <si>
    <t>tuloveden lämpötila</t>
  </si>
  <si>
    <t>suihkun kulutus kylmävesi (litraa)</t>
  </si>
  <si>
    <t>suihkun kulutus yhteensä vesi (litraa)</t>
  </si>
  <si>
    <t>suihkun kulutus lämminvesi (litraa)</t>
  </si>
  <si>
    <t>kattila poistuva energia (kJ)</t>
  </si>
  <si>
    <t>kattila tuleva energia (kJ)</t>
  </si>
  <si>
    <t>kattilan energiatilanne (kJ)</t>
  </si>
  <si>
    <t>palautumis-aika (min)</t>
  </si>
  <si>
    <t>KÄYTTÖVESILASKURI</t>
  </si>
  <si>
    <t>suihkun veden lämpötila (C)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</si>
</sst>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00"/>
  </numFmts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indexed="81"/>
      <name val="Tahoma"/>
      <charset val="1"/>
    </font>
    <font>
      <sz val="11"/>
      <color theme="0" tint="-0.1499984740745262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6">
    <xf numFmtId="0" fontId="0" fillId="0" borderId="0" xfId="0"/>
    <xf numFmtId="0" fontId="0" fillId="2" borderId="0" xfId="0" applyFill="1"/>
    <xf numFmtId="0" fontId="0" fillId="2" borderId="0" xfId="0" quotePrefix="1" applyFill="1"/>
    <xf numFmtId="0" fontId="4" fillId="2" borderId="0" xfId="0" applyFont="1" applyFill="1"/>
    <xf numFmtId="0" fontId="4" fillId="2" borderId="0" xfId="0" applyFont="1" applyFill="1" applyAlignment="1">
      <alignment horizontal="center"/>
    </xf>
    <xf numFmtId="1" fontId="0" fillId="2" borderId="0" xfId="0" applyNumberFormat="1" applyFill="1"/>
    <xf numFmtId="164" fontId="0" fillId="2" borderId="0" xfId="0" applyNumberFormat="1" applyFill="1"/>
    <xf numFmtId="2" fontId="0" fillId="2" borderId="0" xfId="0" applyNumberFormat="1" applyFill="1"/>
    <xf numFmtId="165" fontId="0" fillId="2" borderId="0" xfId="0" applyNumberFormat="1" applyFill="1"/>
    <xf numFmtId="0" fontId="1" fillId="3" borderId="0" xfId="0" quotePrefix="1" applyFont="1" applyFill="1"/>
    <xf numFmtId="0" fontId="1" fillId="3" borderId="0" xfId="0" applyFont="1" applyFill="1"/>
    <xf numFmtId="0" fontId="0" fillId="3" borderId="0" xfId="0" applyFill="1"/>
    <xf numFmtId="0" fontId="0" fillId="3" borderId="0" xfId="0" applyFill="1" applyAlignment="1">
      <alignment horizontal="center"/>
    </xf>
    <xf numFmtId="0" fontId="5" fillId="2" borderId="0" xfId="0" applyFont="1" applyFill="1"/>
    <xf numFmtId="0" fontId="2" fillId="2" borderId="0" xfId="0" applyFont="1" applyFill="1"/>
    <xf numFmtId="0" fontId="0" fillId="2" borderId="1" xfId="0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2" fontId="0" fillId="4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vertical="top" wrapText="1"/>
    </xf>
    <xf numFmtId="0" fontId="0" fillId="2" borderId="0" xfId="0" applyFill="1" applyAlignment="1">
      <alignment horizontal="right"/>
    </xf>
    <xf numFmtId="0" fontId="6" fillId="2" borderId="0" xfId="1" applyFill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490586731316121E-2"/>
          <c:y val="5.7488786787714859E-2"/>
          <c:w val="0.62229277487789469"/>
          <c:h val="0.77990505922688058"/>
        </c:manualLayout>
      </c:layout>
      <c:scatterChart>
        <c:scatterStyle val="lineMarker"/>
        <c:varyColors val="0"/>
        <c:ser>
          <c:idx val="0"/>
          <c:order val="0"/>
          <c:tx>
            <c:strRef>
              <c:f>Sheet1!$K$21</c:f>
              <c:strCache>
                <c:ptCount val="1"/>
                <c:pt idx="0">
                  <c:v>kattila lämpötila (C) -----tuloveden lämpötila (aste) 8               kattilan teho (kW=kJ/s) 10 suihkun lämpötila (aste) 40 suihkun kulutus (litraa/min) 10 kattilan tilavuus (litraa) 185 kattilan tavoite  (aste) 52</c:v>
                </c:pt>
              </c:strCache>
            </c:strRef>
          </c:tx>
          <c:spPr>
            <a:ln w="476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Sheet1!$B$23:$B$83</c:f>
              <c:numCache>
                <c:formatCode>General</c:formatCode>
                <c:ptCount val="6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</c:numCache>
            </c:numRef>
          </c:xVal>
          <c:yVal>
            <c:numRef>
              <c:f>Sheet1!$K$23:$K$83</c:f>
              <c:numCache>
                <c:formatCode>0.0</c:formatCode>
                <c:ptCount val="61"/>
                <c:pt idx="0">
                  <c:v>52</c:v>
                </c:pt>
                <c:pt idx="1">
                  <c:v>51.044314003741192</c:v>
                </c:pt>
                <c:pt idx="2">
                  <c:v>50.088628007482441</c:v>
                </c:pt>
                <c:pt idx="3">
                  <c:v>49.132942011223633</c:v>
                </c:pt>
                <c:pt idx="4">
                  <c:v>48.177256014964883</c:v>
                </c:pt>
                <c:pt idx="5">
                  <c:v>47.221570018706132</c:v>
                </c:pt>
                <c:pt idx="6">
                  <c:v>46.265884022447324</c:v>
                </c:pt>
                <c:pt idx="7">
                  <c:v>45.310198026188516</c:v>
                </c:pt>
                <c:pt idx="8">
                  <c:v>44.354512029929765</c:v>
                </c:pt>
                <c:pt idx="9">
                  <c:v>43.398826033670957</c:v>
                </c:pt>
                <c:pt idx="10">
                  <c:v>42.443140037412149</c:v>
                </c:pt>
                <c:pt idx="11">
                  <c:v>41.487454041153342</c:v>
                </c:pt>
                <c:pt idx="12">
                  <c:v>40.531768044894591</c:v>
                </c:pt>
                <c:pt idx="13">
                  <c:v>39.576082048635783</c:v>
                </c:pt>
                <c:pt idx="14">
                  <c:v>38.643310536234537</c:v>
                </c:pt>
                <c:pt idx="15">
                  <c:v>37.760959105584675</c:v>
                </c:pt>
                <c:pt idx="16">
                  <c:v>36.92630234686186</c:v>
                </c:pt>
                <c:pt idx="17">
                  <c:v>36.136762169691622</c:v>
                </c:pt>
                <c:pt idx="18">
                  <c:v>35.389899839935993</c:v>
                </c:pt>
                <c:pt idx="19">
                  <c:v>34.68340844692392</c:v>
                </c:pt>
                <c:pt idx="20">
                  <c:v>34.015105777858423</c:v>
                </c:pt>
                <c:pt idx="21">
                  <c:v>33.382927577391058</c:v>
                </c:pt>
                <c:pt idx="22">
                  <c:v>32.784921171543544</c:v>
                </c:pt>
                <c:pt idx="23">
                  <c:v>32.219239436282407</c:v>
                </c:pt>
                <c:pt idx="24">
                  <c:v>31.684135092116435</c:v>
                </c:pt>
                <c:pt idx="25">
                  <c:v>31.177955307094578</c:v>
                </c:pt>
                <c:pt idx="26">
                  <c:v>30.699136591533374</c:v>
                </c:pt>
                <c:pt idx="27">
                  <c:v>30.246199968705241</c:v>
                </c:pt>
                <c:pt idx="28">
                  <c:v>29.817746406570507</c:v>
                </c:pt>
                <c:pt idx="29">
                  <c:v>29.412452496442995</c:v>
                </c:pt>
                <c:pt idx="30">
                  <c:v>29.029066365241363</c:v>
                </c:pt>
                <c:pt idx="31">
                  <c:v>28.666403808699215</c:v>
                </c:pt>
                <c:pt idx="32">
                  <c:v>28.32334463359183</c:v>
                </c:pt>
                <c:pt idx="33">
                  <c:v>27.99882919767947</c:v>
                </c:pt>
                <c:pt idx="34">
                  <c:v>27.691855136681227</c:v>
                </c:pt>
                <c:pt idx="35">
                  <c:v>27.401474268169409</c:v>
                </c:pt>
                <c:pt idx="36">
                  <c:v>27.126789662820386</c:v>
                </c:pt>
                <c:pt idx="37">
                  <c:v>26.866952873976686</c:v>
                </c:pt>
                <c:pt idx="38">
                  <c:v>26.621161316962457</c:v>
                </c:pt>
                <c:pt idx="39">
                  <c:v>26.388655790056987</c:v>
                </c:pt>
                <c:pt idx="40">
                  <c:v>26.16871812947079</c:v>
                </c:pt>
                <c:pt idx="41">
                  <c:v>25.960668991078478</c:v>
                </c:pt>
                <c:pt idx="42">
                  <c:v>25.763865752058678</c:v>
                </c:pt>
                <c:pt idx="43">
                  <c:v>25.577700525958903</c:v>
                </c:pt>
                <c:pt idx="44">
                  <c:v>25.401598285053694</c:v>
                </c:pt>
                <c:pt idx="45">
                  <c:v>25.235015084197414</c:v>
                </c:pt>
                <c:pt idx="46">
                  <c:v>25.07743638068473</c:v>
                </c:pt>
                <c:pt idx="47">
                  <c:v>24.928375444929429</c:v>
                </c:pt>
                <c:pt idx="48">
                  <c:v>24.787371857052847</c:v>
                </c:pt>
                <c:pt idx="49">
                  <c:v>24.653990084737131</c:v>
                </c:pt>
                <c:pt idx="50">
                  <c:v>24.527818137952011</c:v>
                </c:pt>
                <c:pt idx="51">
                  <c:v>24.408466296398501</c:v>
                </c:pt>
                <c:pt idx="52">
                  <c:v>24.295565905739807</c:v>
                </c:pt>
                <c:pt idx="53">
                  <c:v>24.188768238900536</c:v>
                </c:pt>
                <c:pt idx="54">
                  <c:v>24.087743418917398</c:v>
                </c:pt>
                <c:pt idx="55">
                  <c:v>23.992179400014436</c:v>
                </c:pt>
                <c:pt idx="56">
                  <c:v>23.901781003754877</c:v>
                </c:pt>
                <c:pt idx="57">
                  <c:v>23.816269007293101</c:v>
                </c:pt>
                <c:pt idx="58">
                  <c:v>23.735379280910365</c:v>
                </c:pt>
                <c:pt idx="59">
                  <c:v>23.658861972169916</c:v>
                </c:pt>
                <c:pt idx="60">
                  <c:v>23.586480734172198</c:v>
                </c:pt>
              </c:numCache>
            </c:numRef>
          </c:yVal>
          <c:smooth val="0"/>
        </c:ser>
        <c:ser>
          <c:idx val="2"/>
          <c:order val="1"/>
          <c:tx>
            <c:strRef>
              <c:f>Sheet1!$L$22</c:f>
              <c:strCache>
                <c:ptCount val="1"/>
                <c:pt idx="0">
                  <c:v>suihkun veden lämpötila (C)</c:v>
                </c:pt>
              </c:strCache>
            </c:strRef>
          </c:tx>
          <c:spPr>
            <a:ln w="31750">
              <a:solidFill>
                <a:schemeClr val="accent4"/>
              </a:solidFill>
              <a:prstDash val="dash"/>
            </a:ln>
          </c:spPr>
          <c:marker>
            <c:symbol val="none"/>
          </c:marker>
          <c:xVal>
            <c:numRef>
              <c:f>Sheet1!$B$23:$B$83</c:f>
              <c:numCache>
                <c:formatCode>General</c:formatCode>
                <c:ptCount val="6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</c:numCache>
            </c:numRef>
          </c:xVal>
          <c:yVal>
            <c:numRef>
              <c:f>Sheet1!$L$23:$L$83</c:f>
              <c:numCache>
                <c:formatCode>0.0</c:formatCode>
                <c:ptCount val="61"/>
                <c:pt idx="0">
                  <c:v>40</c:v>
                </c:pt>
                <c:pt idx="1">
                  <c:v>40</c:v>
                </c:pt>
                <c:pt idx="2">
                  <c:v>40</c:v>
                </c:pt>
                <c:pt idx="3">
                  <c:v>40</c:v>
                </c:pt>
                <c:pt idx="4">
                  <c:v>40</c:v>
                </c:pt>
                <c:pt idx="5">
                  <c:v>40</c:v>
                </c:pt>
                <c:pt idx="6">
                  <c:v>40</c:v>
                </c:pt>
                <c:pt idx="7">
                  <c:v>40</c:v>
                </c:pt>
                <c:pt idx="8">
                  <c:v>40</c:v>
                </c:pt>
                <c:pt idx="9">
                  <c:v>40</c:v>
                </c:pt>
                <c:pt idx="10">
                  <c:v>40</c:v>
                </c:pt>
                <c:pt idx="11">
                  <c:v>40</c:v>
                </c:pt>
                <c:pt idx="12">
                  <c:v>40</c:v>
                </c:pt>
                <c:pt idx="13">
                  <c:v>39.576082048635783</c:v>
                </c:pt>
                <c:pt idx="14">
                  <c:v>38.643310536234537</c:v>
                </c:pt>
                <c:pt idx="15">
                  <c:v>37.760959105584675</c:v>
                </c:pt>
                <c:pt idx="16">
                  <c:v>36.92630234686186</c:v>
                </c:pt>
                <c:pt idx="17">
                  <c:v>36.136762169691622</c:v>
                </c:pt>
                <c:pt idx="18">
                  <c:v>35.389899839935993</c:v>
                </c:pt>
                <c:pt idx="19">
                  <c:v>34.68340844692392</c:v>
                </c:pt>
                <c:pt idx="20">
                  <c:v>34.015105777858423</c:v>
                </c:pt>
                <c:pt idx="21">
                  <c:v>33.382927577391058</c:v>
                </c:pt>
                <c:pt idx="22">
                  <c:v>32.784921171543544</c:v>
                </c:pt>
                <c:pt idx="23">
                  <c:v>32.219239436282407</c:v>
                </c:pt>
                <c:pt idx="24">
                  <c:v>31.684135092116435</c:v>
                </c:pt>
                <c:pt idx="25">
                  <c:v>31.177955307094578</c:v>
                </c:pt>
                <c:pt idx="26">
                  <c:v>30.699136591533374</c:v>
                </c:pt>
                <c:pt idx="27">
                  <c:v>30.246199968705241</c:v>
                </c:pt>
                <c:pt idx="28">
                  <c:v>29.817746406570507</c:v>
                </c:pt>
                <c:pt idx="29">
                  <c:v>29.412452496442995</c:v>
                </c:pt>
                <c:pt idx="30">
                  <c:v>29.029066365241363</c:v>
                </c:pt>
                <c:pt idx="31">
                  <c:v>28.666403808699215</c:v>
                </c:pt>
                <c:pt idx="32">
                  <c:v>28.32334463359183</c:v>
                </c:pt>
                <c:pt idx="33">
                  <c:v>27.99882919767947</c:v>
                </c:pt>
                <c:pt idx="34">
                  <c:v>27.691855136681227</c:v>
                </c:pt>
                <c:pt idx="35">
                  <c:v>27.401474268169409</c:v>
                </c:pt>
                <c:pt idx="36">
                  <c:v>27.126789662820386</c:v>
                </c:pt>
                <c:pt idx="37">
                  <c:v>26.866952873976686</c:v>
                </c:pt>
                <c:pt idx="38">
                  <c:v>26.621161316962457</c:v>
                </c:pt>
                <c:pt idx="39">
                  <c:v>26.388655790056987</c:v>
                </c:pt>
                <c:pt idx="40">
                  <c:v>26.16871812947079</c:v>
                </c:pt>
                <c:pt idx="41">
                  <c:v>25.960668991078478</c:v>
                </c:pt>
                <c:pt idx="42">
                  <c:v>25.763865752058678</c:v>
                </c:pt>
                <c:pt idx="43">
                  <c:v>25.577700525958903</c:v>
                </c:pt>
                <c:pt idx="44">
                  <c:v>25.401598285053694</c:v>
                </c:pt>
                <c:pt idx="45">
                  <c:v>25.235015084197414</c:v>
                </c:pt>
                <c:pt idx="46">
                  <c:v>25.07743638068473</c:v>
                </c:pt>
                <c:pt idx="47">
                  <c:v>24.928375444929429</c:v>
                </c:pt>
                <c:pt idx="48">
                  <c:v>24.787371857052847</c:v>
                </c:pt>
                <c:pt idx="49">
                  <c:v>24.653990084737131</c:v>
                </c:pt>
                <c:pt idx="50">
                  <c:v>24.527818137952011</c:v>
                </c:pt>
                <c:pt idx="51">
                  <c:v>24.408466296398501</c:v>
                </c:pt>
                <c:pt idx="52">
                  <c:v>24.295565905739807</c:v>
                </c:pt>
                <c:pt idx="53">
                  <c:v>24.188768238900536</c:v>
                </c:pt>
                <c:pt idx="54">
                  <c:v>24.087743418917398</c:v>
                </c:pt>
                <c:pt idx="55">
                  <c:v>23.992179400014436</c:v>
                </c:pt>
                <c:pt idx="56">
                  <c:v>23.901781003754877</c:v>
                </c:pt>
                <c:pt idx="57">
                  <c:v>23.816269007293101</c:v>
                </c:pt>
                <c:pt idx="58">
                  <c:v>23.735379280910365</c:v>
                </c:pt>
                <c:pt idx="59">
                  <c:v>23.658861972169916</c:v>
                </c:pt>
                <c:pt idx="60">
                  <c:v>23.586480734172198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9158672"/>
        <c:axId val="259156712"/>
      </c:scatterChart>
      <c:scatterChart>
        <c:scatterStyle val="lineMarker"/>
        <c:varyColors val="0"/>
        <c:ser>
          <c:idx val="1"/>
          <c:order val="2"/>
          <c:tx>
            <c:strRef>
              <c:f>Sheet1!$M$22</c:f>
              <c:strCache>
                <c:ptCount val="1"/>
                <c:pt idx="0">
                  <c:v>saatu vesimäärä (l)</c:v>
                </c:pt>
              </c:strCache>
            </c:strRef>
          </c:tx>
          <c:marker>
            <c:symbol val="none"/>
          </c:marker>
          <c:xVal>
            <c:numRef>
              <c:f>Sheet1!$B$23:$B$83</c:f>
              <c:numCache>
                <c:formatCode>General</c:formatCode>
                <c:ptCount val="6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</c:numCache>
            </c:numRef>
          </c:xVal>
          <c:yVal>
            <c:numRef>
              <c:f>Sheet1!$M$23:$M$83</c:f>
              <c:numCache>
                <c:formatCode>0</c:formatCode>
                <c:ptCount val="61"/>
                <c:pt idx="0" formatCode="General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250</c:v>
                </c:pt>
                <c:pt idx="26">
                  <c:v>260</c:v>
                </c:pt>
                <c:pt idx="27">
                  <c:v>270</c:v>
                </c:pt>
                <c:pt idx="28">
                  <c:v>280</c:v>
                </c:pt>
                <c:pt idx="29">
                  <c:v>290</c:v>
                </c:pt>
                <c:pt idx="30">
                  <c:v>300</c:v>
                </c:pt>
                <c:pt idx="31">
                  <c:v>310</c:v>
                </c:pt>
                <c:pt idx="32">
                  <c:v>320</c:v>
                </c:pt>
                <c:pt idx="33">
                  <c:v>330</c:v>
                </c:pt>
                <c:pt idx="34">
                  <c:v>340</c:v>
                </c:pt>
                <c:pt idx="35">
                  <c:v>350</c:v>
                </c:pt>
                <c:pt idx="36">
                  <c:v>360</c:v>
                </c:pt>
                <c:pt idx="37">
                  <c:v>370</c:v>
                </c:pt>
                <c:pt idx="38">
                  <c:v>380</c:v>
                </c:pt>
                <c:pt idx="39">
                  <c:v>390</c:v>
                </c:pt>
                <c:pt idx="40">
                  <c:v>400</c:v>
                </c:pt>
                <c:pt idx="41">
                  <c:v>410</c:v>
                </c:pt>
                <c:pt idx="42">
                  <c:v>420</c:v>
                </c:pt>
                <c:pt idx="43">
                  <c:v>430</c:v>
                </c:pt>
                <c:pt idx="44">
                  <c:v>440</c:v>
                </c:pt>
                <c:pt idx="45">
                  <c:v>450</c:v>
                </c:pt>
                <c:pt idx="46">
                  <c:v>460</c:v>
                </c:pt>
                <c:pt idx="47">
                  <c:v>470</c:v>
                </c:pt>
                <c:pt idx="48">
                  <c:v>480</c:v>
                </c:pt>
                <c:pt idx="49">
                  <c:v>490</c:v>
                </c:pt>
                <c:pt idx="50">
                  <c:v>500</c:v>
                </c:pt>
                <c:pt idx="51">
                  <c:v>510</c:v>
                </c:pt>
                <c:pt idx="52">
                  <c:v>520</c:v>
                </c:pt>
                <c:pt idx="53">
                  <c:v>530</c:v>
                </c:pt>
                <c:pt idx="54">
                  <c:v>540</c:v>
                </c:pt>
                <c:pt idx="55">
                  <c:v>550</c:v>
                </c:pt>
                <c:pt idx="56">
                  <c:v>560</c:v>
                </c:pt>
                <c:pt idx="57">
                  <c:v>570</c:v>
                </c:pt>
                <c:pt idx="58">
                  <c:v>580</c:v>
                </c:pt>
                <c:pt idx="59">
                  <c:v>590</c:v>
                </c:pt>
                <c:pt idx="60">
                  <c:v>600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9157104"/>
        <c:axId val="259157496"/>
      </c:scatterChart>
      <c:valAx>
        <c:axId val="259158672"/>
        <c:scaling>
          <c:orientation val="minMax"/>
          <c:max val="6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Aika (min)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9156712"/>
        <c:crosses val="autoZero"/>
        <c:crossBetween val="midCat"/>
        <c:majorUnit val="2"/>
        <c:minorUnit val="0.1"/>
      </c:valAx>
      <c:valAx>
        <c:axId val="259156712"/>
        <c:scaling>
          <c:orientation val="minMax"/>
          <c:max val="8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Lämpötila (Aste C)</a:t>
                </a:r>
              </a:p>
            </c:rich>
          </c:tx>
          <c:layout/>
          <c:overlay val="0"/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9158672"/>
        <c:crosses val="autoZero"/>
        <c:crossBetween val="midCat"/>
        <c:majorUnit val="5"/>
      </c:valAx>
      <c:valAx>
        <c:axId val="259157496"/>
        <c:scaling>
          <c:orientation val="minMax"/>
          <c:max val="700"/>
        </c:scaling>
        <c:delete val="0"/>
        <c:axPos val="r"/>
        <c:numFmt formatCode="General" sourceLinked="1"/>
        <c:majorTickMark val="out"/>
        <c:minorTickMark val="none"/>
        <c:tickLblPos val="nextTo"/>
        <c:crossAx val="259157104"/>
        <c:crosses val="max"/>
        <c:crossBetween val="midCat"/>
      </c:valAx>
      <c:valAx>
        <c:axId val="2591571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5915749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835804028263962"/>
          <c:y val="4.0442583990537725E-2"/>
          <c:w val="0.24325515822901045"/>
          <c:h val="0.901102567187688"/>
        </c:manualLayout>
      </c:layout>
      <c:overlay val="0"/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Sheet1!#REF!</c:f>
            </c:numRef>
          </c:xVal>
          <c:yVal>
            <c:numRef>
              <c:f>Sheet1!#REF!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Sheet1!#REF!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9159456"/>
        <c:axId val="259159848"/>
      </c:scatterChart>
      <c:valAx>
        <c:axId val="2591594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9159848"/>
        <c:crosses val="autoZero"/>
        <c:crossBetween val="midCat"/>
      </c:valAx>
      <c:valAx>
        <c:axId val="259159848"/>
        <c:scaling>
          <c:orientation val="minMax"/>
          <c:max val="60"/>
          <c:min val="3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91594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065214240857929"/>
          <c:y val="2.5017094604260836E-2"/>
          <c:w val="0.82782774852529939"/>
          <c:h val="0.88997698476542653"/>
        </c:manualLayout>
      </c:layout>
      <c:scatterChart>
        <c:scatterStyle val="lineMarker"/>
        <c:varyColors val="0"/>
        <c:ser>
          <c:idx val="0"/>
          <c:order val="0"/>
          <c:tx>
            <c:strRef>
              <c:f>Sheet1!$D$22</c:f>
              <c:strCache>
                <c:ptCount val="1"/>
                <c:pt idx="0">
                  <c:v>suihkun kulutus lämminvesi (litraa)</c:v>
                </c:pt>
              </c:strCache>
            </c:strRef>
          </c:tx>
          <c:spPr>
            <a:ln w="19050" cap="rnd">
              <a:solidFill>
                <a:schemeClr val="accent1">
                  <a:alpha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Sheet1!$B$23:$B$83</c:f>
              <c:numCache>
                <c:formatCode>General</c:formatCode>
                <c:ptCount val="6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</c:numCache>
            </c:numRef>
          </c:xVal>
          <c:yVal>
            <c:numRef>
              <c:f>Sheet1!$D$24:$D$83</c:f>
              <c:numCache>
                <c:formatCode>0.0</c:formatCode>
                <c:ptCount val="60"/>
                <c:pt idx="0">
                  <c:v>7.2727272727272734</c:v>
                </c:pt>
                <c:pt idx="1">
                  <c:v>7.4341990900862598</c:v>
                </c:pt>
                <c:pt idx="2">
                  <c:v>7.6030038314176212</c:v>
                </c:pt>
                <c:pt idx="3">
                  <c:v>7.7796526179110659</c:v>
                </c:pt>
                <c:pt idx="4">
                  <c:v>7.9647052023863729</c:v>
                </c:pt>
                <c:pt idx="5">
                  <c:v>8.1587758941669311</c:v>
                </c:pt>
                <c:pt idx="6">
                  <c:v>8.3625403717913152</c:v>
                </c:pt>
                <c:pt idx="7">
                  <c:v>8.5767435427543912</c:v>
                </c:pt>
                <c:pt idx="8">
                  <c:v>8.8022086429478676</c:v>
                </c:pt>
                <c:pt idx="9">
                  <c:v>9.0398478100832964</c:v>
                </c:pt>
                <c:pt idx="10">
                  <c:v>9.290674417385171</c:v>
                </c:pt>
                <c:pt idx="11">
                  <c:v>9.5558175192042416</c:v>
                </c:pt>
                <c:pt idx="12">
                  <c:v>9.8365388428440959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  <c:pt idx="31">
                  <c:v>10</c:v>
                </c:pt>
                <c:pt idx="32">
                  <c:v>10</c:v>
                </c:pt>
                <c:pt idx="33">
                  <c:v>10</c:v>
                </c:pt>
                <c:pt idx="34">
                  <c:v>10</c:v>
                </c:pt>
                <c:pt idx="35">
                  <c:v>10</c:v>
                </c:pt>
                <c:pt idx="36">
                  <c:v>10</c:v>
                </c:pt>
                <c:pt idx="37">
                  <c:v>10</c:v>
                </c:pt>
                <c:pt idx="38">
                  <c:v>10</c:v>
                </c:pt>
                <c:pt idx="39">
                  <c:v>10</c:v>
                </c:pt>
                <c:pt idx="40">
                  <c:v>10</c:v>
                </c:pt>
                <c:pt idx="41">
                  <c:v>10</c:v>
                </c:pt>
                <c:pt idx="42">
                  <c:v>10</c:v>
                </c:pt>
                <c:pt idx="43">
                  <c:v>10</c:v>
                </c:pt>
                <c:pt idx="44">
                  <c:v>10</c:v>
                </c:pt>
                <c:pt idx="45">
                  <c:v>10</c:v>
                </c:pt>
                <c:pt idx="46">
                  <c:v>10</c:v>
                </c:pt>
                <c:pt idx="47">
                  <c:v>10</c:v>
                </c:pt>
                <c:pt idx="48">
                  <c:v>10</c:v>
                </c:pt>
                <c:pt idx="49">
                  <c:v>10</c:v>
                </c:pt>
                <c:pt idx="50">
                  <c:v>10</c:v>
                </c:pt>
                <c:pt idx="51">
                  <c:v>10</c:v>
                </c:pt>
                <c:pt idx="52">
                  <c:v>10</c:v>
                </c:pt>
                <c:pt idx="53">
                  <c:v>10</c:v>
                </c:pt>
                <c:pt idx="54">
                  <c:v>10</c:v>
                </c:pt>
                <c:pt idx="55">
                  <c:v>10</c:v>
                </c:pt>
                <c:pt idx="56">
                  <c:v>10</c:v>
                </c:pt>
                <c:pt idx="57">
                  <c:v>10</c:v>
                </c:pt>
                <c:pt idx="58">
                  <c:v>10</c:v>
                </c:pt>
                <c:pt idx="59">
                  <c:v>10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Sheet1!$E$22</c:f>
              <c:strCache>
                <c:ptCount val="1"/>
                <c:pt idx="0">
                  <c:v>suihkun kulutus kylmävesi (litraa)</c:v>
                </c:pt>
              </c:strCache>
            </c:strRef>
          </c:tx>
          <c:spPr>
            <a:ln w="19050" cap="rnd">
              <a:solidFill>
                <a:schemeClr val="accent2">
                  <a:alpha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Sheet1!$B$23:$B$83</c:f>
              <c:numCache>
                <c:formatCode>General</c:formatCode>
                <c:ptCount val="6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</c:numCache>
            </c:numRef>
          </c:xVal>
          <c:yVal>
            <c:numRef>
              <c:f>Sheet1!$E$24:$E$83</c:f>
              <c:numCache>
                <c:formatCode>0.00</c:formatCode>
                <c:ptCount val="60"/>
                <c:pt idx="0">
                  <c:v>2.7272727272727271</c:v>
                </c:pt>
                <c:pt idx="1">
                  <c:v>2.5658009099137407</c:v>
                </c:pt>
                <c:pt idx="2">
                  <c:v>2.3969961685823788</c:v>
                </c:pt>
                <c:pt idx="3">
                  <c:v>2.2203473820889341</c:v>
                </c:pt>
                <c:pt idx="4">
                  <c:v>2.0352947976136271</c:v>
                </c:pt>
                <c:pt idx="5">
                  <c:v>1.8412241058330694</c:v>
                </c:pt>
                <c:pt idx="6">
                  <c:v>1.6374596282086846</c:v>
                </c:pt>
                <c:pt idx="7">
                  <c:v>1.4232564572456083</c:v>
                </c:pt>
                <c:pt idx="8">
                  <c:v>1.1977913570521326</c:v>
                </c:pt>
                <c:pt idx="9">
                  <c:v>0.96015218991670315</c:v>
                </c:pt>
                <c:pt idx="10">
                  <c:v>0.70932558261482836</c:v>
                </c:pt>
                <c:pt idx="11">
                  <c:v>0.44418248079575784</c:v>
                </c:pt>
                <c:pt idx="12">
                  <c:v>0.16346115715590329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Sheet1!$F$22</c:f>
              <c:strCache>
                <c:ptCount val="1"/>
                <c:pt idx="0">
                  <c:v>suihkun kulutus yhteensä vesi (litraa)</c:v>
                </c:pt>
              </c:strCache>
            </c:strRef>
          </c:tx>
          <c:spPr>
            <a:ln w="19050" cap="rnd">
              <a:solidFill>
                <a:schemeClr val="accent3">
                  <a:alpha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Sheet1!$B$23:$B$83</c:f>
              <c:numCache>
                <c:formatCode>General</c:formatCode>
                <c:ptCount val="6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</c:numCache>
            </c:numRef>
          </c:xVal>
          <c:yVal>
            <c:numRef>
              <c:f>Sheet1!$F$24:$F$83</c:f>
              <c:numCache>
                <c:formatCode>General</c:formatCode>
                <c:ptCount val="60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  <c:pt idx="31">
                  <c:v>10</c:v>
                </c:pt>
                <c:pt idx="32">
                  <c:v>10</c:v>
                </c:pt>
                <c:pt idx="33">
                  <c:v>10</c:v>
                </c:pt>
                <c:pt idx="34">
                  <c:v>10</c:v>
                </c:pt>
                <c:pt idx="35">
                  <c:v>10</c:v>
                </c:pt>
                <c:pt idx="36">
                  <c:v>10</c:v>
                </c:pt>
                <c:pt idx="37">
                  <c:v>10</c:v>
                </c:pt>
                <c:pt idx="38">
                  <c:v>10</c:v>
                </c:pt>
                <c:pt idx="39">
                  <c:v>10</c:v>
                </c:pt>
                <c:pt idx="40">
                  <c:v>10</c:v>
                </c:pt>
                <c:pt idx="41">
                  <c:v>10</c:v>
                </c:pt>
                <c:pt idx="42">
                  <c:v>10</c:v>
                </c:pt>
                <c:pt idx="43">
                  <c:v>10</c:v>
                </c:pt>
                <c:pt idx="44">
                  <c:v>10</c:v>
                </c:pt>
                <c:pt idx="45">
                  <c:v>10</c:v>
                </c:pt>
                <c:pt idx="46">
                  <c:v>10</c:v>
                </c:pt>
                <c:pt idx="47">
                  <c:v>10</c:v>
                </c:pt>
                <c:pt idx="48">
                  <c:v>10</c:v>
                </c:pt>
                <c:pt idx="49">
                  <c:v>10</c:v>
                </c:pt>
                <c:pt idx="50">
                  <c:v>10</c:v>
                </c:pt>
                <c:pt idx="51">
                  <c:v>10</c:v>
                </c:pt>
                <c:pt idx="52">
                  <c:v>10</c:v>
                </c:pt>
                <c:pt idx="53">
                  <c:v>10</c:v>
                </c:pt>
                <c:pt idx="54">
                  <c:v>10</c:v>
                </c:pt>
                <c:pt idx="55">
                  <c:v>10</c:v>
                </c:pt>
                <c:pt idx="56">
                  <c:v>10</c:v>
                </c:pt>
                <c:pt idx="57">
                  <c:v>10</c:v>
                </c:pt>
                <c:pt idx="58">
                  <c:v>10</c:v>
                </c:pt>
                <c:pt idx="59">
                  <c:v>10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1583776"/>
        <c:axId val="255457048"/>
      </c:scatterChart>
      <c:valAx>
        <c:axId val="221583776"/>
        <c:scaling>
          <c:orientation val="minMax"/>
          <c:max val="6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tx1">
                  <a:lumMod val="15000"/>
                  <a:lumOff val="85000"/>
                </a:schemeClr>
              </a:solidFill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aika</a:t>
                </a:r>
                <a:r>
                  <a:rPr lang="en-US" baseline="0"/>
                  <a:t> (min)</a:t>
                </a:r>
                <a:endParaRPr lang="en-US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solidFill>
              <a:schemeClr val="tx1">
                <a:lumMod val="25000"/>
                <a:lumOff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5457048"/>
        <c:crosses val="autoZero"/>
        <c:crossBetween val="midCat"/>
        <c:majorUnit val="5"/>
        <c:minorUnit val="1"/>
      </c:valAx>
      <c:valAx>
        <c:axId val="2554570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tx1">
                  <a:lumMod val="15000"/>
                  <a:lumOff val="85000"/>
                </a:schemeClr>
              </a:solidFill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SUIHKUKULUTUS (LITRAA)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out"/>
        <c:minorTickMark val="none"/>
        <c:tickLblPos val="nextTo"/>
        <c:spPr>
          <a:noFill/>
          <a:ln>
            <a:solidFill>
              <a:schemeClr val="tx1">
                <a:lumMod val="25000"/>
                <a:lumOff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158377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33225297758025646"/>
          <c:y val="0.41771653514224649"/>
          <c:w val="0.56509884117246079"/>
          <c:h val="0.26033635680680428"/>
        </c:manualLayout>
      </c:layout>
      <c:overlay val="0"/>
      <c:spPr>
        <a:solidFill>
          <a:schemeClr val="bg1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>
        <a:solidFill>
          <a:schemeClr val="tx1">
            <a:lumMod val="15000"/>
            <a:lumOff val="85000"/>
          </a:schemeClr>
        </a:solidFill>
      </a:ln>
    </cs:spPr>
    <cs:defRPr sz="900" kern="1200" cap="none" spc="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>
            <a:alpha val="60000"/>
          </a:schemeClr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38100">
        <a:solidFill>
          <a:schemeClr val="phClr">
            <a:alpha val="60000"/>
          </a:schemeClr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 baseline="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>
        <a:solidFill>
          <a:schemeClr val="tx1">
            <a:lumMod val="15000"/>
            <a:lumOff val="85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1600" b="0" i="0" kern="1200" cap="none" spc="5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>
        <a:solidFill>
          <a:schemeClr val="tx1">
            <a:lumMod val="25000"/>
            <a:lumOff val="75000"/>
          </a:schemeClr>
        </a:solidFill>
      </a:ln>
    </cs:spPr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514350</xdr:colOff>
      <xdr:row>1</xdr:row>
      <xdr:rowOff>38100</xdr:rowOff>
    </xdr:from>
    <xdr:to>
      <xdr:col>16</xdr:col>
      <xdr:colOff>581026</xdr:colOff>
      <xdr:row>19</xdr:row>
      <xdr:rowOff>38100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6</xdr:row>
      <xdr:rowOff>83344</xdr:rowOff>
    </xdr:from>
    <xdr:to>
      <xdr:col>14</xdr:col>
      <xdr:colOff>0</xdr:colOff>
      <xdr:row>20</xdr:row>
      <xdr:rowOff>8335</xdr:rowOff>
    </xdr:to>
    <xdr:graphicFrame macro="">
      <xdr:nvGraphicFramePr>
        <xdr:cNvPr id="11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152400</xdr:colOff>
      <xdr:row>19</xdr:row>
      <xdr:rowOff>105964</xdr:rowOff>
    </xdr:from>
    <xdr:to>
      <xdr:col>21</xdr:col>
      <xdr:colOff>57150</xdr:colOff>
      <xdr:row>38</xdr:row>
      <xdr:rowOff>42862</xdr:rowOff>
    </xdr:to>
    <xdr:graphicFrame macro="">
      <xdr:nvGraphicFramePr>
        <xdr:cNvPr id="15" name="Chart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V92"/>
  <sheetViews>
    <sheetView tabSelected="1" zoomScaleNormal="100" workbookViewId="0">
      <selection activeCell="D11" sqref="D11"/>
    </sheetView>
  </sheetViews>
  <sheetFormatPr defaultRowHeight="15" x14ac:dyDescent="0.25"/>
  <cols>
    <col min="1" max="1" width="2.85546875" style="1" customWidth="1"/>
    <col min="2" max="2" width="6.85546875" style="1" customWidth="1"/>
    <col min="3" max="3" width="20.7109375" style="1" customWidth="1"/>
    <col min="4" max="5" width="13.28515625" style="1" customWidth="1"/>
    <col min="6" max="6" width="13.5703125" style="1" customWidth="1"/>
    <col min="7" max="7" width="16.28515625" style="1" customWidth="1"/>
    <col min="8" max="8" width="17.85546875" style="1" customWidth="1"/>
    <col min="9" max="9" width="14.28515625" style="1" customWidth="1"/>
    <col min="10" max="10" width="18.42578125" style="1" customWidth="1"/>
    <col min="11" max="12" width="12.85546875" style="1" customWidth="1"/>
    <col min="13" max="13" width="11.28515625" style="1" customWidth="1"/>
    <col min="14" max="16" width="12.42578125" style="1" customWidth="1"/>
    <col min="17" max="17" width="22.85546875" style="1" customWidth="1"/>
    <col min="18" max="18" width="13.140625" style="1" customWidth="1"/>
    <col min="19" max="19" width="17" style="1" customWidth="1"/>
    <col min="20" max="21" width="9.140625" style="1"/>
    <col min="22" max="22" width="16.42578125" style="1" customWidth="1"/>
    <col min="23" max="16384" width="9.140625" style="1"/>
  </cols>
  <sheetData>
    <row r="2" spans="2:8" ht="18.75" x14ac:dyDescent="0.3">
      <c r="B2" s="13" t="s">
        <v>31</v>
      </c>
    </row>
    <row r="3" spans="2:8" x14ac:dyDescent="0.25">
      <c r="C3" s="2" t="s">
        <v>18</v>
      </c>
    </row>
    <row r="4" spans="2:8" x14ac:dyDescent="0.25">
      <c r="C4" s="2" t="s">
        <v>19</v>
      </c>
    </row>
    <row r="5" spans="2:8" x14ac:dyDescent="0.25">
      <c r="C5" s="2"/>
    </row>
    <row r="6" spans="2:8" x14ac:dyDescent="0.25">
      <c r="C6" s="9" t="s">
        <v>20</v>
      </c>
      <c r="D6" s="10"/>
      <c r="E6" s="9"/>
    </row>
    <row r="8" spans="2:8" x14ac:dyDescent="0.25">
      <c r="C8" s="11" t="s">
        <v>23</v>
      </c>
      <c r="D8" s="12">
        <v>8</v>
      </c>
      <c r="E8" s="11" t="str">
        <f t="shared" ref="E8:E17" si="0">C8&amp;" ("&amp;G8&amp;")"</f>
        <v>tuloveden lämpötila (aste)</v>
      </c>
      <c r="F8" s="11"/>
      <c r="G8" s="11" t="s">
        <v>1</v>
      </c>
    </row>
    <row r="9" spans="2:8" x14ac:dyDescent="0.25">
      <c r="C9" s="3" t="s">
        <v>23</v>
      </c>
      <c r="D9" s="4">
        <f>273.15+D8</f>
        <v>281.14999999999998</v>
      </c>
      <c r="E9" s="1" t="str">
        <f t="shared" si="0"/>
        <v>tuloveden lämpötila (K)</v>
      </c>
      <c r="G9" s="1" t="s">
        <v>7</v>
      </c>
    </row>
    <row r="10" spans="2:8" x14ac:dyDescent="0.25">
      <c r="C10" s="11" t="s">
        <v>0</v>
      </c>
      <c r="D10" s="12">
        <v>10</v>
      </c>
      <c r="E10" s="11" t="str">
        <f t="shared" si="0"/>
        <v>kattilan teho (kW=kJ/s)</v>
      </c>
      <c r="F10" s="11"/>
      <c r="G10" s="11" t="s">
        <v>8</v>
      </c>
      <c r="H10" s="5"/>
    </row>
    <row r="11" spans="2:8" x14ac:dyDescent="0.25">
      <c r="C11" s="11" t="s">
        <v>22</v>
      </c>
      <c r="D11" s="12">
        <v>40</v>
      </c>
      <c r="E11" s="11" t="str">
        <f t="shared" si="0"/>
        <v>suihkun lämpötila (aste)</v>
      </c>
      <c r="F11" s="11"/>
      <c r="G11" s="11" t="s">
        <v>1</v>
      </c>
    </row>
    <row r="12" spans="2:8" x14ac:dyDescent="0.25">
      <c r="C12" s="3" t="s">
        <v>22</v>
      </c>
      <c r="D12" s="4">
        <f>D11+273.15</f>
        <v>313.14999999999998</v>
      </c>
      <c r="E12" s="1" t="str">
        <f t="shared" si="0"/>
        <v>suihkun lämpötila (K)</v>
      </c>
      <c r="G12" s="1" t="s">
        <v>7</v>
      </c>
      <c r="H12" s="2"/>
    </row>
    <row r="13" spans="2:8" x14ac:dyDescent="0.25">
      <c r="C13" s="11" t="s">
        <v>21</v>
      </c>
      <c r="D13" s="12">
        <v>10</v>
      </c>
      <c r="E13" s="11" t="str">
        <f t="shared" si="0"/>
        <v>suihkun kulutus (litraa/min)</v>
      </c>
      <c r="F13" s="11"/>
      <c r="G13" s="11" t="s">
        <v>2</v>
      </c>
    </row>
    <row r="14" spans="2:8" x14ac:dyDescent="0.25">
      <c r="C14" s="11" t="s">
        <v>3</v>
      </c>
      <c r="D14" s="12">
        <v>185</v>
      </c>
      <c r="E14" s="11" t="str">
        <f t="shared" si="0"/>
        <v>kattilan tilavuus (litraa)</v>
      </c>
      <c r="F14" s="11"/>
      <c r="G14" s="11" t="s">
        <v>4</v>
      </c>
    </row>
    <row r="15" spans="2:8" x14ac:dyDescent="0.25">
      <c r="C15" s="3" t="s">
        <v>5</v>
      </c>
      <c r="D15" s="4">
        <v>4.1900000000000004</v>
      </c>
      <c r="E15" s="1" t="str">
        <f t="shared" si="0"/>
        <v>ominaislämpö (kJ/litraa K)</v>
      </c>
      <c r="G15" s="1" t="s">
        <v>10</v>
      </c>
    </row>
    <row r="16" spans="2:8" x14ac:dyDescent="0.25">
      <c r="C16" s="11" t="s">
        <v>6</v>
      </c>
      <c r="D16" s="12">
        <v>52</v>
      </c>
      <c r="E16" s="11" t="str">
        <f t="shared" si="0"/>
        <v>kattilan tavoite  (aste)</v>
      </c>
      <c r="F16" s="11"/>
      <c r="G16" s="11" t="s">
        <v>1</v>
      </c>
    </row>
    <row r="17" spans="2:22" x14ac:dyDescent="0.25">
      <c r="C17" s="3" t="s">
        <v>6</v>
      </c>
      <c r="D17" s="4">
        <f>273.15+D16</f>
        <v>325.14999999999998</v>
      </c>
      <c r="E17" s="1" t="str">
        <f t="shared" si="0"/>
        <v>kattilan tavoite  (K)</v>
      </c>
      <c r="G17" s="1" t="s">
        <v>7</v>
      </c>
    </row>
    <row r="21" spans="2:22" x14ac:dyDescent="0.25">
      <c r="J21" s="1" t="s">
        <v>11</v>
      </c>
      <c r="K21" s="14" t="str">
        <f>K22&amp;" -----"&amp;E8&amp;" "&amp;D8&amp;"               "&amp;E10&amp;" "&amp;D10&amp;" "&amp;E11&amp;" "&amp;D11&amp;" "&amp;E13&amp;" "&amp;D13&amp;" "&amp;E14&amp;" "&amp;D14&amp;" "&amp;E16&amp;" "&amp;D16</f>
        <v>kattila lämpötila (C) -----tuloveden lämpötila (aste) 8               kattilan teho (kW=kJ/s) 10 suihkun lämpötila (aste) 40 suihkun kulutus (litraa/min) 10 kattilan tilavuus (litraa) 185 kattilan tavoite  (aste) 52</v>
      </c>
      <c r="L21" s="14"/>
      <c r="M21" s="1" t="s">
        <v>11</v>
      </c>
    </row>
    <row r="22" spans="2:22" ht="60" x14ac:dyDescent="0.25">
      <c r="B22" s="23" t="s">
        <v>9</v>
      </c>
      <c r="C22" s="23" t="s">
        <v>29</v>
      </c>
      <c r="D22" s="23" t="s">
        <v>26</v>
      </c>
      <c r="E22" s="23" t="s">
        <v>24</v>
      </c>
      <c r="F22" s="23" t="s">
        <v>25</v>
      </c>
      <c r="G22" s="23" t="s">
        <v>28</v>
      </c>
      <c r="H22" s="23" t="s">
        <v>27</v>
      </c>
      <c r="I22" s="23" t="s">
        <v>15</v>
      </c>
      <c r="J22" s="23" t="s">
        <v>17</v>
      </c>
      <c r="K22" s="23" t="s">
        <v>16</v>
      </c>
      <c r="L22" s="23" t="s">
        <v>32</v>
      </c>
      <c r="M22" s="23" t="s">
        <v>12</v>
      </c>
      <c r="N22" s="23" t="s">
        <v>30</v>
      </c>
      <c r="O22" s="23" t="s">
        <v>13</v>
      </c>
      <c r="P22" s="23" t="s">
        <v>14</v>
      </c>
    </row>
    <row r="23" spans="2:22" x14ac:dyDescent="0.25">
      <c r="B23" s="19">
        <v>0</v>
      </c>
      <c r="C23" s="20">
        <f>$D$17*$D$14*$D$15</f>
        <v>252040.02249999999</v>
      </c>
      <c r="D23" s="19">
        <v>0</v>
      </c>
      <c r="E23" s="19">
        <v>0</v>
      </c>
      <c r="F23" s="19">
        <f>D23+E23</f>
        <v>0</v>
      </c>
      <c r="G23" s="19">
        <v>0</v>
      </c>
      <c r="H23" s="19">
        <v>0</v>
      </c>
      <c r="I23" s="21">
        <f>$D$17</f>
        <v>325.14999999999998</v>
      </c>
      <c r="J23" s="19">
        <v>0</v>
      </c>
      <c r="K23" s="21">
        <f>I23-273.15</f>
        <v>52</v>
      </c>
      <c r="L23" s="21">
        <f>IF(K23-$D$11&gt;0,$D$11,K23)</f>
        <v>40</v>
      </c>
      <c r="M23" s="19">
        <v>0</v>
      </c>
      <c r="N23" s="21">
        <v>0</v>
      </c>
      <c r="O23" s="22">
        <v>0</v>
      </c>
      <c r="P23" s="22">
        <v>0</v>
      </c>
    </row>
    <row r="24" spans="2:22" x14ac:dyDescent="0.25">
      <c r="B24" s="15">
        <v>1</v>
      </c>
      <c r="C24" s="16">
        <f t="shared" ref="C24:C55" si="1">C23+G24-H24+J24</f>
        <v>251299.2225</v>
      </c>
      <c r="D24" s="17">
        <f>$D$13-E24</f>
        <v>7.2727272727272734</v>
      </c>
      <c r="E24" s="18">
        <f t="shared" ref="E24:E63" si="2">IF($D$13*((I23-$D$12)/($D$12-$D$9))/(1+(I23-$D$12)/($D$12-$D$9))&lt;0,0,$D$13*((I23-$D$12)/($D$12-$D$9))/(1+(I23-$D$12)/($D$12-$D$9)))</f>
        <v>2.7272727272727271</v>
      </c>
      <c r="F24" s="15">
        <f t="shared" ref="F24:F63" si="3">D24+E24</f>
        <v>10</v>
      </c>
      <c r="G24" s="16">
        <f>D24*$D$15*$D$9</f>
        <v>8567.4072727272742</v>
      </c>
      <c r="H24" s="16">
        <f>D24*$D$15*$I23</f>
        <v>9908.2072727272734</v>
      </c>
      <c r="I24" s="17">
        <f>C24/($D$15*$D$14)</f>
        <v>324.19431400374117</v>
      </c>
      <c r="J24" s="15">
        <f t="shared" ref="J24:J54" si="4">$D$10*60</f>
        <v>600</v>
      </c>
      <c r="K24" s="17">
        <f>I24-273.15</f>
        <v>51.044314003741192</v>
      </c>
      <c r="L24" s="17">
        <f>IF(K24-$D$11&gt;0,$D$11,K24)</f>
        <v>40</v>
      </c>
      <c r="M24" s="16">
        <f t="shared" ref="M24:M54" si="5">M23+$D$13</f>
        <v>10</v>
      </c>
      <c r="N24" s="17">
        <f t="shared" ref="N24:N55" si="6">($C$23-C24)/($D$10*60)</f>
        <v>1.2346666666666473</v>
      </c>
      <c r="O24" s="18">
        <f>0.12*$N24*$D$10/60+0.12*$B24*$D$10/60</f>
        <v>4.4693333333332946E-2</v>
      </c>
      <c r="P24" s="18">
        <f>(0.12*$N24*$D$10/60+0.12*$B24*$D$10/60)/3</f>
        <v>1.4897777777777649E-2</v>
      </c>
      <c r="V24" s="8"/>
    </row>
    <row r="25" spans="2:22" ht="14.25" customHeight="1" x14ac:dyDescent="0.25">
      <c r="B25" s="19">
        <v>2</v>
      </c>
      <c r="C25" s="20">
        <f t="shared" si="1"/>
        <v>250558.42250000002</v>
      </c>
      <c r="D25" s="21">
        <f>$D$13-E25</f>
        <v>7.4341990900862598</v>
      </c>
      <c r="E25" s="22">
        <f t="shared" si="2"/>
        <v>2.5658009099137407</v>
      </c>
      <c r="F25" s="19">
        <f t="shared" si="3"/>
        <v>10</v>
      </c>
      <c r="G25" s="20">
        <f t="shared" ref="G25:G63" si="7">D25*$D$15*$D$9</f>
        <v>8757.624060804781</v>
      </c>
      <c r="H25" s="20">
        <f t="shared" ref="H25:H63" si="8">D25*$D$15*$I24</f>
        <v>10098.424060804782</v>
      </c>
      <c r="I25" s="21">
        <f t="shared" ref="I25:I52" si="9">C25/($D$15*$D$14)</f>
        <v>323.23862800748242</v>
      </c>
      <c r="J25" s="19">
        <f t="shared" si="4"/>
        <v>600</v>
      </c>
      <c r="K25" s="21">
        <f t="shared" ref="K25:K51" si="10">I25-273.15</f>
        <v>50.088628007482441</v>
      </c>
      <c r="L25" s="21">
        <f t="shared" ref="L25:L83" si="11">IF(K25-$D$11&gt;0,$D$11,K25)</f>
        <v>40</v>
      </c>
      <c r="M25" s="20">
        <f t="shared" si="5"/>
        <v>20</v>
      </c>
      <c r="N25" s="21">
        <f t="shared" si="6"/>
        <v>2.4693333333332945</v>
      </c>
      <c r="O25" s="22">
        <f t="shared" ref="O25:O83" si="12">0.12*N25*$D$10/60+0.12*B25*$D$10/60</f>
        <v>8.9386666666665893E-2</v>
      </c>
      <c r="P25" s="22">
        <f t="shared" ref="P25:P83" si="13">(0.12*$N25*$D$10/60+0.12*$B25*$D$10/60)/3</f>
        <v>2.9795555555555298E-2</v>
      </c>
      <c r="V25" s="8"/>
    </row>
    <row r="26" spans="2:22" x14ac:dyDescent="0.25">
      <c r="B26" s="15">
        <v>3</v>
      </c>
      <c r="C26" s="16">
        <f t="shared" si="1"/>
        <v>249817.62250000003</v>
      </c>
      <c r="D26" s="17">
        <f t="shared" ref="D26:D54" si="14">$D$13-E26</f>
        <v>7.6030038314176212</v>
      </c>
      <c r="E26" s="18">
        <f t="shared" si="2"/>
        <v>2.3969961685823788</v>
      </c>
      <c r="F26" s="15">
        <f t="shared" si="3"/>
        <v>10</v>
      </c>
      <c r="G26" s="16">
        <f t="shared" si="7"/>
        <v>8956.4791689808389</v>
      </c>
      <c r="H26" s="16">
        <f t="shared" si="8"/>
        <v>10297.279168980838</v>
      </c>
      <c r="I26" s="17">
        <f t="shared" si="9"/>
        <v>322.28294201122361</v>
      </c>
      <c r="J26" s="15">
        <f t="shared" si="4"/>
        <v>600</v>
      </c>
      <c r="K26" s="17">
        <f t="shared" si="10"/>
        <v>49.132942011223633</v>
      </c>
      <c r="L26" s="17">
        <f t="shared" si="11"/>
        <v>40</v>
      </c>
      <c r="M26" s="16">
        <f t="shared" si="5"/>
        <v>30</v>
      </c>
      <c r="N26" s="17">
        <f t="shared" si="6"/>
        <v>3.703999999999942</v>
      </c>
      <c r="O26" s="18">
        <f t="shared" si="12"/>
        <v>0.13407999999999884</v>
      </c>
      <c r="P26" s="18">
        <f t="shared" si="13"/>
        <v>4.4693333333332946E-2</v>
      </c>
      <c r="V26" s="8"/>
    </row>
    <row r="27" spans="2:22" ht="14.25" customHeight="1" x14ac:dyDescent="0.25">
      <c r="B27" s="19">
        <v>4</v>
      </c>
      <c r="C27" s="20">
        <f t="shared" si="1"/>
        <v>249076.82250000004</v>
      </c>
      <c r="D27" s="21">
        <f t="shared" si="14"/>
        <v>7.7796526179110659</v>
      </c>
      <c r="E27" s="22">
        <f t="shared" si="2"/>
        <v>2.2203473820889341</v>
      </c>
      <c r="F27" s="19">
        <f t="shared" si="3"/>
        <v>10</v>
      </c>
      <c r="G27" s="20">
        <f t="shared" si="7"/>
        <v>9164.574707472666</v>
      </c>
      <c r="H27" s="20">
        <f t="shared" si="8"/>
        <v>10505.374707472665</v>
      </c>
      <c r="I27" s="21">
        <f t="shared" si="9"/>
        <v>321.32725601496486</v>
      </c>
      <c r="J27" s="19">
        <f t="shared" si="4"/>
        <v>600</v>
      </c>
      <c r="K27" s="21">
        <f t="shared" si="10"/>
        <v>48.177256014964883</v>
      </c>
      <c r="L27" s="21">
        <f t="shared" si="11"/>
        <v>40</v>
      </c>
      <c r="M27" s="20">
        <f t="shared" si="5"/>
        <v>40</v>
      </c>
      <c r="N27" s="21">
        <f t="shared" si="6"/>
        <v>4.938666666666589</v>
      </c>
      <c r="O27" s="22">
        <f t="shared" si="12"/>
        <v>0.17877333333333179</v>
      </c>
      <c r="P27" s="22">
        <f t="shared" si="13"/>
        <v>5.9591111111110595E-2</v>
      </c>
      <c r="V27" s="8"/>
    </row>
    <row r="28" spans="2:22" x14ac:dyDescent="0.25">
      <c r="B28" s="15">
        <v>5</v>
      </c>
      <c r="C28" s="16">
        <f t="shared" si="1"/>
        <v>248336.02250000005</v>
      </c>
      <c r="D28" s="17">
        <f t="shared" si="14"/>
        <v>7.9647052023863729</v>
      </c>
      <c r="E28" s="18">
        <f t="shared" si="2"/>
        <v>2.0352947976136271</v>
      </c>
      <c r="F28" s="15">
        <f t="shared" si="3"/>
        <v>10</v>
      </c>
      <c r="G28" s="16">
        <f t="shared" si="7"/>
        <v>9382.5700754573918</v>
      </c>
      <c r="H28" s="16">
        <f t="shared" si="8"/>
        <v>10723.370075457391</v>
      </c>
      <c r="I28" s="17">
        <f t="shared" si="9"/>
        <v>320.37157001870611</v>
      </c>
      <c r="J28" s="15">
        <f t="shared" si="4"/>
        <v>600</v>
      </c>
      <c r="K28" s="17">
        <f t="shared" si="10"/>
        <v>47.221570018706132</v>
      </c>
      <c r="L28" s="17">
        <f t="shared" si="11"/>
        <v>40</v>
      </c>
      <c r="M28" s="16">
        <f t="shared" si="5"/>
        <v>50</v>
      </c>
      <c r="N28" s="17">
        <f t="shared" si="6"/>
        <v>6.1733333333332361</v>
      </c>
      <c r="O28" s="18">
        <f t="shared" si="12"/>
        <v>0.22346666666666476</v>
      </c>
      <c r="P28" s="18">
        <f t="shared" si="13"/>
        <v>7.4488888888888258E-2</v>
      </c>
      <c r="V28" s="8"/>
    </row>
    <row r="29" spans="2:22" ht="14.25" customHeight="1" x14ac:dyDescent="0.25">
      <c r="B29" s="19">
        <v>6</v>
      </c>
      <c r="C29" s="20">
        <f t="shared" si="1"/>
        <v>247595.22250000003</v>
      </c>
      <c r="D29" s="21">
        <f t="shared" si="14"/>
        <v>8.1587758941669311</v>
      </c>
      <c r="E29" s="22">
        <f t="shared" si="2"/>
        <v>1.8412241058330694</v>
      </c>
      <c r="F29" s="19">
        <f t="shared" si="3"/>
        <v>10</v>
      </c>
      <c r="G29" s="20">
        <f t="shared" si="7"/>
        <v>9611.1889406826867</v>
      </c>
      <c r="H29" s="20">
        <f t="shared" si="8"/>
        <v>10951.988940682688</v>
      </c>
      <c r="I29" s="21">
        <f t="shared" si="9"/>
        <v>319.4158840224473</v>
      </c>
      <c r="J29" s="19">
        <f t="shared" si="4"/>
        <v>600</v>
      </c>
      <c r="K29" s="21">
        <f t="shared" si="10"/>
        <v>46.265884022447324</v>
      </c>
      <c r="L29" s="21">
        <f t="shared" si="11"/>
        <v>40</v>
      </c>
      <c r="M29" s="20">
        <f t="shared" si="5"/>
        <v>60</v>
      </c>
      <c r="N29" s="21">
        <f t="shared" si="6"/>
        <v>7.407999999999932</v>
      </c>
      <c r="O29" s="22">
        <f t="shared" si="12"/>
        <v>0.26815999999999862</v>
      </c>
      <c r="P29" s="22">
        <f t="shared" si="13"/>
        <v>8.9386666666666212E-2</v>
      </c>
      <c r="V29" s="8"/>
    </row>
    <row r="30" spans="2:22" x14ac:dyDescent="0.25">
      <c r="B30" s="15">
        <v>7</v>
      </c>
      <c r="C30" s="16">
        <f t="shared" si="1"/>
        <v>246854.42250000004</v>
      </c>
      <c r="D30" s="17">
        <f t="shared" si="14"/>
        <v>8.3625403717913152</v>
      </c>
      <c r="E30" s="18">
        <f t="shared" si="2"/>
        <v>1.6374596282086846</v>
      </c>
      <c r="F30" s="15">
        <f t="shared" si="3"/>
        <v>10</v>
      </c>
      <c r="G30" s="16">
        <f t="shared" si="7"/>
        <v>9851.2272649670467</v>
      </c>
      <c r="H30" s="16">
        <f t="shared" si="8"/>
        <v>11192.027264967048</v>
      </c>
      <c r="I30" s="17">
        <f t="shared" si="9"/>
        <v>318.46019802618849</v>
      </c>
      <c r="J30" s="15">
        <f t="shared" si="4"/>
        <v>600</v>
      </c>
      <c r="K30" s="17">
        <f t="shared" si="10"/>
        <v>45.310198026188516</v>
      </c>
      <c r="L30" s="17">
        <f t="shared" si="11"/>
        <v>40</v>
      </c>
      <c r="M30" s="16">
        <f t="shared" si="5"/>
        <v>70</v>
      </c>
      <c r="N30" s="17">
        <f t="shared" si="6"/>
        <v>8.6426666666665799</v>
      </c>
      <c r="O30" s="18">
        <f t="shared" si="12"/>
        <v>0.3128533333333316</v>
      </c>
      <c r="P30" s="18">
        <f t="shared" si="13"/>
        <v>0.10428444444444386</v>
      </c>
      <c r="V30" s="8"/>
    </row>
    <row r="31" spans="2:22" ht="14.25" customHeight="1" x14ac:dyDescent="0.25">
      <c r="B31" s="19">
        <v>8</v>
      </c>
      <c r="C31" s="20">
        <f t="shared" si="1"/>
        <v>246113.62250000006</v>
      </c>
      <c r="D31" s="21">
        <f t="shared" si="14"/>
        <v>8.5767435427543912</v>
      </c>
      <c r="E31" s="22">
        <f t="shared" si="2"/>
        <v>1.4232564572456083</v>
      </c>
      <c r="F31" s="19">
        <f t="shared" si="3"/>
        <v>10</v>
      </c>
      <c r="G31" s="20">
        <f t="shared" si="7"/>
        <v>10103.562563120213</v>
      </c>
      <c r="H31" s="20">
        <f t="shared" si="8"/>
        <v>11444.362563120214</v>
      </c>
      <c r="I31" s="21">
        <f>C31/($D$15*$D$14)</f>
        <v>317.50451202992974</v>
      </c>
      <c r="J31" s="19">
        <f t="shared" si="4"/>
        <v>600</v>
      </c>
      <c r="K31" s="21">
        <f t="shared" si="10"/>
        <v>44.354512029929765</v>
      </c>
      <c r="L31" s="21">
        <f t="shared" si="11"/>
        <v>40</v>
      </c>
      <c r="M31" s="20">
        <f t="shared" si="5"/>
        <v>80</v>
      </c>
      <c r="N31" s="21">
        <f t="shared" si="6"/>
        <v>9.8773333333332261</v>
      </c>
      <c r="O31" s="22">
        <f t="shared" si="12"/>
        <v>0.35754666666666451</v>
      </c>
      <c r="P31" s="22">
        <f t="shared" si="13"/>
        <v>0.11918222222222151</v>
      </c>
      <c r="V31" s="8"/>
    </row>
    <row r="32" spans="2:22" x14ac:dyDescent="0.25">
      <c r="B32" s="15">
        <v>9</v>
      </c>
      <c r="C32" s="16">
        <f t="shared" si="1"/>
        <v>245372.82250000007</v>
      </c>
      <c r="D32" s="17">
        <f t="shared" si="14"/>
        <v>8.8022086429478676</v>
      </c>
      <c r="E32" s="18">
        <f t="shared" si="2"/>
        <v>1.1977913570521326</v>
      </c>
      <c r="F32" s="15">
        <f t="shared" si="3"/>
        <v>10</v>
      </c>
      <c r="G32" s="16">
        <f t="shared" si="7"/>
        <v>10369.164622252483</v>
      </c>
      <c r="H32" s="16">
        <f t="shared" si="8"/>
        <v>11709.964622252484</v>
      </c>
      <c r="I32" s="17">
        <f t="shared" si="9"/>
        <v>316.54882603367093</v>
      </c>
      <c r="J32" s="15">
        <f t="shared" si="4"/>
        <v>600</v>
      </c>
      <c r="K32" s="17">
        <f>I32-273.15</f>
        <v>43.398826033670957</v>
      </c>
      <c r="L32" s="17">
        <f t="shared" si="11"/>
        <v>40</v>
      </c>
      <c r="M32" s="16">
        <f t="shared" si="5"/>
        <v>90</v>
      </c>
      <c r="N32" s="17">
        <f t="shared" si="6"/>
        <v>11.111999999999874</v>
      </c>
      <c r="O32" s="18">
        <f t="shared" si="12"/>
        <v>0.40223999999999749</v>
      </c>
      <c r="P32" s="18">
        <f t="shared" si="13"/>
        <v>0.13407999999999917</v>
      </c>
      <c r="V32" s="8"/>
    </row>
    <row r="33" spans="2:22" ht="14.25" customHeight="1" x14ac:dyDescent="0.25">
      <c r="B33" s="19">
        <v>10</v>
      </c>
      <c r="C33" s="20">
        <f t="shared" si="1"/>
        <v>244632.02250000005</v>
      </c>
      <c r="D33" s="21">
        <f t="shared" si="14"/>
        <v>9.0398478100832964</v>
      </c>
      <c r="E33" s="22">
        <f t="shared" si="2"/>
        <v>0.96015218991670315</v>
      </c>
      <c r="F33" s="19">
        <f t="shared" si="3"/>
        <v>10</v>
      </c>
      <c r="G33" s="20">
        <f t="shared" si="7"/>
        <v>10649.107957462609</v>
      </c>
      <c r="H33" s="20">
        <f t="shared" si="8"/>
        <v>11989.90795746261</v>
      </c>
      <c r="I33" s="21">
        <f>C33/($D$15*$D$14)</f>
        <v>315.59314003741213</v>
      </c>
      <c r="J33" s="19">
        <f t="shared" si="4"/>
        <v>600</v>
      </c>
      <c r="K33" s="21">
        <f t="shared" si="10"/>
        <v>42.443140037412149</v>
      </c>
      <c r="L33" s="21">
        <f t="shared" si="11"/>
        <v>40</v>
      </c>
      <c r="M33" s="20">
        <f t="shared" si="5"/>
        <v>100</v>
      </c>
      <c r="N33" s="21">
        <f t="shared" si="6"/>
        <v>12.34666666666657</v>
      </c>
      <c r="O33" s="22">
        <f t="shared" si="12"/>
        <v>0.44693333333333141</v>
      </c>
      <c r="P33" s="22">
        <f t="shared" si="13"/>
        <v>0.14897777777777713</v>
      </c>
      <c r="V33" s="8"/>
    </row>
    <row r="34" spans="2:22" x14ac:dyDescent="0.25">
      <c r="B34" s="15">
        <v>11</v>
      </c>
      <c r="C34" s="16">
        <f t="shared" si="1"/>
        <v>243891.22250000003</v>
      </c>
      <c r="D34" s="17">
        <f t="shared" si="14"/>
        <v>9.290674417385171</v>
      </c>
      <c r="E34" s="18">
        <f t="shared" si="2"/>
        <v>0.70932558261482836</v>
      </c>
      <c r="F34" s="15">
        <f t="shared" si="3"/>
        <v>10</v>
      </c>
      <c r="G34" s="16">
        <f t="shared" si="7"/>
        <v>10944.586341156451</v>
      </c>
      <c r="H34" s="16">
        <f t="shared" si="8"/>
        <v>12285.386341156453</v>
      </c>
      <c r="I34" s="17">
        <f t="shared" si="9"/>
        <v>314.63745404115332</v>
      </c>
      <c r="J34" s="15">
        <f t="shared" si="4"/>
        <v>600</v>
      </c>
      <c r="K34" s="17">
        <f t="shared" si="10"/>
        <v>41.487454041153342</v>
      </c>
      <c r="L34" s="17">
        <f t="shared" si="11"/>
        <v>40</v>
      </c>
      <c r="M34" s="16">
        <f t="shared" si="5"/>
        <v>110</v>
      </c>
      <c r="N34" s="17">
        <f t="shared" si="6"/>
        <v>13.581333333333266</v>
      </c>
      <c r="O34" s="18">
        <f t="shared" si="12"/>
        <v>0.49162666666666532</v>
      </c>
      <c r="P34" s="18">
        <f t="shared" si="13"/>
        <v>0.16387555555555511</v>
      </c>
      <c r="V34" s="8"/>
    </row>
    <row r="35" spans="2:22" ht="14.25" customHeight="1" x14ac:dyDescent="0.25">
      <c r="B35" s="19">
        <v>12</v>
      </c>
      <c r="C35" s="20">
        <f t="shared" si="1"/>
        <v>243150.42250000004</v>
      </c>
      <c r="D35" s="21">
        <f t="shared" si="14"/>
        <v>9.5558175192042416</v>
      </c>
      <c r="E35" s="22">
        <f t="shared" si="2"/>
        <v>0.44418248079575784</v>
      </c>
      <c r="F35" s="19">
        <f t="shared" si="3"/>
        <v>10</v>
      </c>
      <c r="G35" s="20">
        <f t="shared" si="7"/>
        <v>11256.929820246702</v>
      </c>
      <c r="H35" s="20">
        <f t="shared" si="8"/>
        <v>12597.729820246701</v>
      </c>
      <c r="I35" s="21">
        <f t="shared" si="9"/>
        <v>313.68176804489457</v>
      </c>
      <c r="J35" s="19">
        <f t="shared" si="4"/>
        <v>600</v>
      </c>
      <c r="K35" s="21">
        <f t="shared" si="10"/>
        <v>40.531768044894591</v>
      </c>
      <c r="L35" s="21">
        <f t="shared" si="11"/>
        <v>40</v>
      </c>
      <c r="M35" s="20">
        <f t="shared" si="5"/>
        <v>120</v>
      </c>
      <c r="N35" s="21">
        <f t="shared" si="6"/>
        <v>14.815999999999912</v>
      </c>
      <c r="O35" s="22">
        <f t="shared" si="12"/>
        <v>0.53631999999999813</v>
      </c>
      <c r="P35" s="22">
        <f t="shared" si="13"/>
        <v>0.1787733333333327</v>
      </c>
      <c r="V35" s="8"/>
    </row>
    <row r="36" spans="2:22" x14ac:dyDescent="0.25">
      <c r="B36" s="15">
        <v>13</v>
      </c>
      <c r="C36" s="16">
        <f t="shared" si="1"/>
        <v>242409.62250000006</v>
      </c>
      <c r="D36" s="17">
        <f t="shared" si="14"/>
        <v>9.8365388428440959</v>
      </c>
      <c r="E36" s="18">
        <f t="shared" si="2"/>
        <v>0.16346115715590329</v>
      </c>
      <c r="F36" s="15">
        <f t="shared" si="3"/>
        <v>10</v>
      </c>
      <c r="G36" s="16">
        <f t="shared" si="7"/>
        <v>11587.624732838938</v>
      </c>
      <c r="H36" s="16">
        <f t="shared" si="8"/>
        <v>12928.424732838937</v>
      </c>
      <c r="I36" s="17">
        <f t="shared" si="9"/>
        <v>312.72608204863576</v>
      </c>
      <c r="J36" s="15">
        <f t="shared" si="4"/>
        <v>600</v>
      </c>
      <c r="K36" s="17">
        <f t="shared" si="10"/>
        <v>39.576082048635783</v>
      </c>
      <c r="L36" s="17">
        <f t="shared" si="11"/>
        <v>39.576082048635783</v>
      </c>
      <c r="M36" s="16">
        <f t="shared" si="5"/>
        <v>130</v>
      </c>
      <c r="N36" s="17">
        <f t="shared" si="6"/>
        <v>16.050666666666562</v>
      </c>
      <c r="O36" s="18">
        <f t="shared" si="12"/>
        <v>0.58101333333333127</v>
      </c>
      <c r="P36" s="18">
        <f t="shared" si="13"/>
        <v>0.19367111111111043</v>
      </c>
      <c r="V36" s="8"/>
    </row>
    <row r="37" spans="2:22" ht="14.25" customHeight="1" x14ac:dyDescent="0.25">
      <c r="B37" s="19">
        <v>14</v>
      </c>
      <c r="C37" s="20">
        <f t="shared" si="1"/>
        <v>241686.5846621622</v>
      </c>
      <c r="D37" s="21">
        <f t="shared" si="14"/>
        <v>10</v>
      </c>
      <c r="E37" s="22">
        <f t="shared" si="2"/>
        <v>0</v>
      </c>
      <c r="F37" s="19">
        <f t="shared" si="3"/>
        <v>10</v>
      </c>
      <c r="G37" s="20">
        <f t="shared" si="7"/>
        <v>11780.185000000001</v>
      </c>
      <c r="H37" s="20">
        <f t="shared" si="8"/>
        <v>13103.22283783784</v>
      </c>
      <c r="I37" s="21">
        <f t="shared" si="9"/>
        <v>311.79331053623451</v>
      </c>
      <c r="J37" s="19">
        <f t="shared" si="4"/>
        <v>600</v>
      </c>
      <c r="K37" s="21">
        <f t="shared" si="10"/>
        <v>38.643310536234537</v>
      </c>
      <c r="L37" s="21">
        <f t="shared" si="11"/>
        <v>38.643310536234537</v>
      </c>
      <c r="M37" s="20">
        <f t="shared" si="5"/>
        <v>140</v>
      </c>
      <c r="N37" s="21">
        <f t="shared" si="6"/>
        <v>17.255729729729648</v>
      </c>
      <c r="O37" s="22">
        <f t="shared" si="12"/>
        <v>0.62511459459459295</v>
      </c>
      <c r="P37" s="22">
        <f t="shared" si="13"/>
        <v>0.20837153153153098</v>
      </c>
      <c r="V37" s="8"/>
    </row>
    <row r="38" spans="2:22" x14ac:dyDescent="0.25">
      <c r="B38" s="15">
        <v>15</v>
      </c>
      <c r="C38" s="16">
        <f t="shared" si="1"/>
        <v>241002.62995069398</v>
      </c>
      <c r="D38" s="17">
        <f t="shared" si="14"/>
        <v>10</v>
      </c>
      <c r="E38" s="18">
        <f t="shared" si="2"/>
        <v>0</v>
      </c>
      <c r="F38" s="15">
        <f t="shared" si="3"/>
        <v>10</v>
      </c>
      <c r="G38" s="16">
        <f t="shared" si="7"/>
        <v>11780.185000000001</v>
      </c>
      <c r="H38" s="16">
        <f t="shared" si="8"/>
        <v>13064.139711468228</v>
      </c>
      <c r="I38" s="17">
        <f t="shared" si="9"/>
        <v>310.91095910558465</v>
      </c>
      <c r="J38" s="15">
        <f t="shared" si="4"/>
        <v>600</v>
      </c>
      <c r="K38" s="17">
        <f>I38-273.15</f>
        <v>37.760959105584675</v>
      </c>
      <c r="L38" s="17">
        <f t="shared" si="11"/>
        <v>37.760959105584675</v>
      </c>
      <c r="M38" s="16">
        <f t="shared" si="5"/>
        <v>150</v>
      </c>
      <c r="N38" s="17">
        <f t="shared" si="6"/>
        <v>18.395654248843346</v>
      </c>
      <c r="O38" s="18">
        <f t="shared" si="12"/>
        <v>0.66791308497686686</v>
      </c>
      <c r="P38" s="18">
        <f t="shared" si="13"/>
        <v>0.22263769499228894</v>
      </c>
      <c r="V38" s="8"/>
    </row>
    <row r="39" spans="2:22" ht="14.25" customHeight="1" x14ac:dyDescent="0.25">
      <c r="B39" s="19">
        <v>16</v>
      </c>
      <c r="C39" s="20">
        <f t="shared" si="1"/>
        <v>240355.64576416998</v>
      </c>
      <c r="D39" s="21">
        <f t="shared" si="14"/>
        <v>10</v>
      </c>
      <c r="E39" s="22">
        <f t="shared" si="2"/>
        <v>0</v>
      </c>
      <c r="F39" s="19">
        <f t="shared" si="3"/>
        <v>10</v>
      </c>
      <c r="G39" s="20">
        <f t="shared" si="7"/>
        <v>11780.185000000001</v>
      </c>
      <c r="H39" s="20">
        <f t="shared" si="8"/>
        <v>13027.169186523999</v>
      </c>
      <c r="I39" s="21">
        <f t="shared" si="9"/>
        <v>310.07630234686184</v>
      </c>
      <c r="J39" s="19">
        <f t="shared" si="4"/>
        <v>600</v>
      </c>
      <c r="K39" s="21">
        <f t="shared" si="10"/>
        <v>36.92630234686186</v>
      </c>
      <c r="L39" s="21">
        <f t="shared" si="11"/>
        <v>36.92630234686186</v>
      </c>
      <c r="M39" s="20">
        <f t="shared" si="5"/>
        <v>160</v>
      </c>
      <c r="N39" s="21">
        <f t="shared" si="6"/>
        <v>19.473961226383349</v>
      </c>
      <c r="O39" s="22">
        <f t="shared" si="12"/>
        <v>0.70947922452766699</v>
      </c>
      <c r="P39" s="22">
        <f t="shared" si="13"/>
        <v>0.23649307484255566</v>
      </c>
      <c r="V39" s="8"/>
    </row>
    <row r="40" spans="2:22" x14ac:dyDescent="0.25">
      <c r="B40" s="15">
        <v>17</v>
      </c>
      <c r="C40" s="16">
        <f t="shared" si="1"/>
        <v>239743.63369583647</v>
      </c>
      <c r="D40" s="17">
        <f t="shared" si="14"/>
        <v>10</v>
      </c>
      <c r="E40" s="18">
        <f t="shared" si="2"/>
        <v>0</v>
      </c>
      <c r="F40" s="15">
        <f t="shared" si="3"/>
        <v>10</v>
      </c>
      <c r="G40" s="16">
        <f t="shared" si="7"/>
        <v>11780.185000000001</v>
      </c>
      <c r="H40" s="16">
        <f t="shared" si="8"/>
        <v>12992.197068333513</v>
      </c>
      <c r="I40" s="17">
        <f t="shared" si="9"/>
        <v>309.2867621696916</v>
      </c>
      <c r="J40" s="15">
        <f t="shared" si="4"/>
        <v>600</v>
      </c>
      <c r="K40" s="17">
        <f t="shared" si="10"/>
        <v>36.136762169691622</v>
      </c>
      <c r="L40" s="17">
        <f t="shared" si="11"/>
        <v>36.136762169691622</v>
      </c>
      <c r="M40" s="16">
        <f t="shared" si="5"/>
        <v>170</v>
      </c>
      <c r="N40" s="17">
        <f t="shared" si="6"/>
        <v>20.493981340272537</v>
      </c>
      <c r="O40" s="18">
        <f t="shared" si="12"/>
        <v>0.74987962680545084</v>
      </c>
      <c r="P40" s="18">
        <f t="shared" si="13"/>
        <v>0.24995987560181696</v>
      </c>
      <c r="Q40"/>
      <c r="V40" s="8"/>
    </row>
    <row r="41" spans="2:22" ht="14.25" customHeight="1" x14ac:dyDescent="0.25">
      <c r="B41" s="19">
        <v>18</v>
      </c>
      <c r="C41" s="20">
        <f t="shared" si="1"/>
        <v>239164.70336092639</v>
      </c>
      <c r="D41" s="21">
        <f>$D$13-E41</f>
        <v>10</v>
      </c>
      <c r="E41" s="22">
        <f>IF($D$13*((I40-$D$12)/($D$12-$D$9))/(1+(I40-$D$12)/($D$12-$D$9))&lt;0,0,$D$13*((I40-$D$12)/($D$12-$D$9))/(1+(I40-$D$12)/($D$12-$D$9)))</f>
        <v>0</v>
      </c>
      <c r="F41" s="19">
        <f t="shared" si="3"/>
        <v>10</v>
      </c>
      <c r="G41" s="20">
        <f t="shared" si="7"/>
        <v>11780.185000000001</v>
      </c>
      <c r="H41" s="20">
        <f t="shared" si="8"/>
        <v>12959.11533491008</v>
      </c>
      <c r="I41" s="21">
        <f t="shared" si="9"/>
        <v>308.53989983993597</v>
      </c>
      <c r="J41" s="19">
        <f t="shared" si="4"/>
        <v>600</v>
      </c>
      <c r="K41" s="21">
        <f t="shared" si="10"/>
        <v>35.389899839935993</v>
      </c>
      <c r="L41" s="21">
        <f t="shared" si="11"/>
        <v>35.389899839935993</v>
      </c>
      <c r="M41" s="20">
        <f t="shared" si="5"/>
        <v>180</v>
      </c>
      <c r="N41" s="21">
        <f t="shared" si="6"/>
        <v>21.458865231789339</v>
      </c>
      <c r="O41" s="22">
        <f t="shared" si="12"/>
        <v>0.78917730463578684</v>
      </c>
      <c r="P41" s="22">
        <f t="shared" si="13"/>
        <v>0.2630591015452623</v>
      </c>
      <c r="V41" s="8"/>
    </row>
    <row r="42" spans="2:22" x14ac:dyDescent="0.25">
      <c r="B42" s="15">
        <v>19</v>
      </c>
      <c r="C42" s="16">
        <f t="shared" si="1"/>
        <v>238617.06655763308</v>
      </c>
      <c r="D42" s="17">
        <f t="shared" si="14"/>
        <v>10</v>
      </c>
      <c r="E42" s="18">
        <f t="shared" si="2"/>
        <v>0</v>
      </c>
      <c r="F42" s="15">
        <f t="shared" si="3"/>
        <v>10</v>
      </c>
      <c r="G42" s="16">
        <f t="shared" si="7"/>
        <v>11780.185000000001</v>
      </c>
      <c r="H42" s="16">
        <f t="shared" si="8"/>
        <v>12927.821803293318</v>
      </c>
      <c r="I42" s="17">
        <f t="shared" si="9"/>
        <v>307.8334084469239</v>
      </c>
      <c r="J42" s="15">
        <f t="shared" si="4"/>
        <v>600</v>
      </c>
      <c r="K42" s="17">
        <f t="shared" si="10"/>
        <v>34.68340844692392</v>
      </c>
      <c r="L42" s="17">
        <f t="shared" si="11"/>
        <v>34.68340844692392</v>
      </c>
      <c r="M42" s="16">
        <f t="shared" si="5"/>
        <v>190</v>
      </c>
      <c r="N42" s="17">
        <f t="shared" si="6"/>
        <v>22.371593237278187</v>
      </c>
      <c r="O42" s="18">
        <f t="shared" si="12"/>
        <v>0.82743186474556363</v>
      </c>
      <c r="P42" s="18">
        <f t="shared" si="13"/>
        <v>0.27581062158185454</v>
      </c>
      <c r="V42" s="8"/>
    </row>
    <row r="43" spans="2:22" ht="14.25" customHeight="1" x14ac:dyDescent="0.25">
      <c r="B43" s="19">
        <v>20</v>
      </c>
      <c r="C43" s="20">
        <f t="shared" si="1"/>
        <v>238099.03174370696</v>
      </c>
      <c r="D43" s="21">
        <f t="shared" si="14"/>
        <v>10</v>
      </c>
      <c r="E43" s="22">
        <f t="shared" si="2"/>
        <v>0</v>
      </c>
      <c r="F43" s="19">
        <f t="shared" si="3"/>
        <v>10</v>
      </c>
      <c r="G43" s="20">
        <f t="shared" si="7"/>
        <v>11780.185000000001</v>
      </c>
      <c r="H43" s="20">
        <f t="shared" si="8"/>
        <v>12898.219813926113</v>
      </c>
      <c r="I43" s="21">
        <f t="shared" si="9"/>
        <v>307.1651057778584</v>
      </c>
      <c r="J43" s="19">
        <f t="shared" si="4"/>
        <v>600</v>
      </c>
      <c r="K43" s="21">
        <f t="shared" si="10"/>
        <v>34.015105777858423</v>
      </c>
      <c r="L43" s="21">
        <f t="shared" si="11"/>
        <v>34.015105777858423</v>
      </c>
      <c r="M43" s="20">
        <f t="shared" si="5"/>
        <v>200</v>
      </c>
      <c r="N43" s="21">
        <f t="shared" si="6"/>
        <v>23.234984593821718</v>
      </c>
      <c r="O43" s="22">
        <f t="shared" si="12"/>
        <v>0.86469969187643425</v>
      </c>
      <c r="P43" s="22">
        <f t="shared" si="13"/>
        <v>0.28823323062547807</v>
      </c>
      <c r="V43" s="8"/>
    </row>
    <row r="44" spans="2:22" x14ac:dyDescent="0.25">
      <c r="B44" s="15">
        <v>21</v>
      </c>
      <c r="C44" s="16">
        <f t="shared" si="1"/>
        <v>237608.9988116147</v>
      </c>
      <c r="D44" s="17">
        <f t="shared" si="14"/>
        <v>10</v>
      </c>
      <c r="E44" s="18">
        <f t="shared" si="2"/>
        <v>0</v>
      </c>
      <c r="F44" s="15">
        <f t="shared" si="3"/>
        <v>10</v>
      </c>
      <c r="G44" s="16">
        <f t="shared" si="7"/>
        <v>11780.185000000001</v>
      </c>
      <c r="H44" s="16">
        <f t="shared" si="8"/>
        <v>12870.21793209227</v>
      </c>
      <c r="I44" s="17">
        <f t="shared" si="9"/>
        <v>306.53292757739104</v>
      </c>
      <c r="J44" s="15">
        <f t="shared" si="4"/>
        <v>600</v>
      </c>
      <c r="K44" s="17">
        <f t="shared" si="10"/>
        <v>33.382927577391058</v>
      </c>
      <c r="L44" s="17">
        <f t="shared" si="11"/>
        <v>33.382927577391058</v>
      </c>
      <c r="M44" s="16">
        <f t="shared" si="5"/>
        <v>210</v>
      </c>
      <c r="N44" s="17">
        <f t="shared" si="6"/>
        <v>24.051706147308821</v>
      </c>
      <c r="O44" s="18">
        <f t="shared" si="12"/>
        <v>0.90103412294617635</v>
      </c>
      <c r="P44" s="18">
        <f t="shared" si="13"/>
        <v>0.30034470764872545</v>
      </c>
      <c r="V44" s="8"/>
    </row>
    <row r="45" spans="2:22" ht="14.25" customHeight="1" x14ac:dyDescent="0.25">
      <c r="B45" s="19">
        <v>22</v>
      </c>
      <c r="C45" s="20">
        <f t="shared" si="1"/>
        <v>237145.45414612201</v>
      </c>
      <c r="D45" s="21">
        <f t="shared" si="14"/>
        <v>10</v>
      </c>
      <c r="E45" s="22">
        <f t="shared" si="2"/>
        <v>0</v>
      </c>
      <c r="F45" s="19">
        <f t="shared" si="3"/>
        <v>10</v>
      </c>
      <c r="G45" s="20">
        <f t="shared" si="7"/>
        <v>11780.185000000001</v>
      </c>
      <c r="H45" s="20">
        <f t="shared" si="8"/>
        <v>12843.729665492687</v>
      </c>
      <c r="I45" s="21">
        <f t="shared" si="9"/>
        <v>305.93492117154352</v>
      </c>
      <c r="J45" s="19">
        <f t="shared" si="4"/>
        <v>600</v>
      </c>
      <c r="K45" s="21">
        <f t="shared" si="10"/>
        <v>32.784921171543544</v>
      </c>
      <c r="L45" s="21">
        <f t="shared" si="11"/>
        <v>32.784921171543544</v>
      </c>
      <c r="M45" s="20">
        <f t="shared" si="5"/>
        <v>220</v>
      </c>
      <c r="N45" s="21">
        <f t="shared" si="6"/>
        <v>24.82428058979664</v>
      </c>
      <c r="O45" s="22">
        <f t="shared" si="12"/>
        <v>0.93648561179593282</v>
      </c>
      <c r="P45" s="22">
        <f t="shared" si="13"/>
        <v>0.31216187059864425</v>
      </c>
      <c r="V45" s="8"/>
    </row>
    <row r="46" spans="2:22" x14ac:dyDescent="0.25">
      <c r="B46" s="15">
        <v>23</v>
      </c>
      <c r="C46" s="16">
        <f t="shared" si="1"/>
        <v>236706.96594903432</v>
      </c>
      <c r="D46" s="17">
        <f t="shared" si="14"/>
        <v>10</v>
      </c>
      <c r="E46" s="18">
        <f t="shared" si="2"/>
        <v>0</v>
      </c>
      <c r="F46" s="15">
        <f t="shared" si="3"/>
        <v>10</v>
      </c>
      <c r="G46" s="16">
        <f t="shared" si="7"/>
        <v>11780.185000000001</v>
      </c>
      <c r="H46" s="16">
        <f t="shared" si="8"/>
        <v>12818.673197087675</v>
      </c>
      <c r="I46" s="17">
        <f t="shared" si="9"/>
        <v>305.36923943628238</v>
      </c>
      <c r="J46" s="15">
        <f t="shared" si="4"/>
        <v>600</v>
      </c>
      <c r="K46" s="17">
        <f t="shared" si="10"/>
        <v>32.219239436282407</v>
      </c>
      <c r="L46" s="17">
        <f t="shared" si="11"/>
        <v>32.219239436282407</v>
      </c>
      <c r="M46" s="16">
        <f t="shared" si="5"/>
        <v>230</v>
      </c>
      <c r="N46" s="17">
        <f t="shared" si="6"/>
        <v>25.555094251609457</v>
      </c>
      <c r="O46" s="18">
        <f t="shared" si="12"/>
        <v>0.97110188503218908</v>
      </c>
      <c r="P46" s="18">
        <f t="shared" si="13"/>
        <v>0.32370062834406305</v>
      </c>
      <c r="V46" s="8"/>
    </row>
    <row r="47" spans="2:22" ht="14.25" customHeight="1" x14ac:dyDescent="0.25">
      <c r="B47" s="19">
        <v>24</v>
      </c>
      <c r="C47" s="20">
        <f t="shared" si="1"/>
        <v>236292.17981665407</v>
      </c>
      <c r="D47" s="21">
        <f t="shared" si="14"/>
        <v>10</v>
      </c>
      <c r="E47" s="22">
        <f t="shared" si="2"/>
        <v>0</v>
      </c>
      <c r="F47" s="19">
        <f t="shared" si="3"/>
        <v>10</v>
      </c>
      <c r="G47" s="20">
        <f t="shared" si="7"/>
        <v>11780.185000000001</v>
      </c>
      <c r="H47" s="20">
        <f t="shared" si="8"/>
        <v>12794.971132380233</v>
      </c>
      <c r="I47" s="21">
        <f t="shared" si="9"/>
        <v>304.83413509211641</v>
      </c>
      <c r="J47" s="19">
        <f t="shared" si="4"/>
        <v>600</v>
      </c>
      <c r="K47" s="21">
        <f t="shared" si="10"/>
        <v>31.684135092116435</v>
      </c>
      <c r="L47" s="21">
        <f t="shared" si="11"/>
        <v>31.684135092116435</v>
      </c>
      <c r="M47" s="20">
        <f t="shared" si="5"/>
        <v>240</v>
      </c>
      <c r="N47" s="21">
        <f t="shared" si="6"/>
        <v>26.246404472243206</v>
      </c>
      <c r="O47" s="22">
        <f t="shared" si="12"/>
        <v>1.004928089444864</v>
      </c>
      <c r="P47" s="22">
        <f t="shared" si="13"/>
        <v>0.33497602981495467</v>
      </c>
      <c r="V47" s="8"/>
    </row>
    <row r="48" spans="2:22" x14ac:dyDescent="0.25">
      <c r="B48" s="15">
        <v>25</v>
      </c>
      <c r="C48" s="16">
        <f t="shared" si="1"/>
        <v>235899.81455629438</v>
      </c>
      <c r="D48" s="17">
        <f t="shared" si="14"/>
        <v>10</v>
      </c>
      <c r="E48" s="18">
        <f t="shared" si="2"/>
        <v>0</v>
      </c>
      <c r="F48" s="15">
        <f t="shared" si="3"/>
        <v>10</v>
      </c>
      <c r="G48" s="16">
        <f t="shared" si="7"/>
        <v>11780.185000000001</v>
      </c>
      <c r="H48" s="16">
        <f t="shared" si="8"/>
        <v>12772.55026035968</v>
      </c>
      <c r="I48" s="17">
        <f t="shared" si="9"/>
        <v>304.32795530709456</v>
      </c>
      <c r="J48" s="15">
        <f t="shared" si="4"/>
        <v>600</v>
      </c>
      <c r="K48" s="17">
        <f t="shared" si="10"/>
        <v>31.177955307094578</v>
      </c>
      <c r="L48" s="17">
        <f t="shared" si="11"/>
        <v>31.177955307094578</v>
      </c>
      <c r="M48" s="16">
        <f t="shared" si="5"/>
        <v>250</v>
      </c>
      <c r="N48" s="17">
        <f t="shared" si="6"/>
        <v>26.900346572842682</v>
      </c>
      <c r="O48" s="18">
        <f t="shared" si="12"/>
        <v>1.0380069314568536</v>
      </c>
      <c r="P48" s="18">
        <f t="shared" si="13"/>
        <v>0.34600231048561786</v>
      </c>
      <c r="V48" s="8"/>
    </row>
    <row r="49" spans="2:22" ht="14.25" customHeight="1" x14ac:dyDescent="0.25">
      <c r="B49" s="19">
        <v>26</v>
      </c>
      <c r="C49" s="20">
        <f t="shared" si="1"/>
        <v>235528.65822892712</v>
      </c>
      <c r="D49" s="21">
        <f t="shared" si="14"/>
        <v>10</v>
      </c>
      <c r="E49" s="22">
        <f t="shared" si="2"/>
        <v>0</v>
      </c>
      <c r="F49" s="19">
        <f t="shared" si="3"/>
        <v>10</v>
      </c>
      <c r="G49" s="20">
        <f t="shared" si="7"/>
        <v>11780.185000000001</v>
      </c>
      <c r="H49" s="20">
        <f t="shared" si="8"/>
        <v>12751.341327367263</v>
      </c>
      <c r="I49" s="21">
        <f t="shared" si="9"/>
        <v>303.84913659153335</v>
      </c>
      <c r="J49" s="19">
        <f t="shared" si="4"/>
        <v>600</v>
      </c>
      <c r="K49" s="21">
        <f t="shared" si="10"/>
        <v>30.699136591533374</v>
      </c>
      <c r="L49" s="21">
        <f t="shared" si="11"/>
        <v>30.699136591533374</v>
      </c>
      <c r="M49" s="20">
        <f t="shared" si="5"/>
        <v>260</v>
      </c>
      <c r="N49" s="21">
        <f t="shared" si="6"/>
        <v>27.518940451788126</v>
      </c>
      <c r="O49" s="22">
        <f t="shared" si="12"/>
        <v>1.0703788090357627</v>
      </c>
      <c r="P49" s="22">
        <f t="shared" si="13"/>
        <v>0.35679293634525422</v>
      </c>
      <c r="V49" s="8"/>
    </row>
    <row r="50" spans="2:22" x14ac:dyDescent="0.25">
      <c r="B50" s="15">
        <v>27</v>
      </c>
      <c r="C50" s="16">
        <f t="shared" si="1"/>
        <v>235177.56440574187</v>
      </c>
      <c r="D50" s="17">
        <f t="shared" si="14"/>
        <v>10</v>
      </c>
      <c r="E50" s="18">
        <f t="shared" si="2"/>
        <v>0</v>
      </c>
      <c r="F50" s="15">
        <f t="shared" si="3"/>
        <v>10</v>
      </c>
      <c r="G50" s="16">
        <f t="shared" si="7"/>
        <v>11780.185000000001</v>
      </c>
      <c r="H50" s="16">
        <f t="shared" si="8"/>
        <v>12731.278823185248</v>
      </c>
      <c r="I50" s="17">
        <f t="shared" si="9"/>
        <v>303.39619996870522</v>
      </c>
      <c r="J50" s="15">
        <f t="shared" si="4"/>
        <v>600</v>
      </c>
      <c r="K50" s="17">
        <f t="shared" si="10"/>
        <v>30.246199968705241</v>
      </c>
      <c r="L50" s="17">
        <f t="shared" si="11"/>
        <v>30.246199968705241</v>
      </c>
      <c r="M50" s="16">
        <f t="shared" si="5"/>
        <v>270</v>
      </c>
      <c r="N50" s="17">
        <f t="shared" si="6"/>
        <v>28.104096823763538</v>
      </c>
      <c r="O50" s="18">
        <f t="shared" si="12"/>
        <v>1.1020819364752708</v>
      </c>
      <c r="P50" s="18">
        <f t="shared" si="13"/>
        <v>0.3673606454917569</v>
      </c>
      <c r="V50" s="8"/>
    </row>
    <row r="51" spans="2:22" ht="14.25" customHeight="1" x14ac:dyDescent="0.25">
      <c r="B51" s="19">
        <v>28</v>
      </c>
      <c r="C51" s="20">
        <f t="shared" si="1"/>
        <v>234845.44862705312</v>
      </c>
      <c r="D51" s="21">
        <f t="shared" si="14"/>
        <v>10</v>
      </c>
      <c r="E51" s="22">
        <f t="shared" si="2"/>
        <v>0</v>
      </c>
      <c r="F51" s="19">
        <f t="shared" si="3"/>
        <v>10</v>
      </c>
      <c r="G51" s="20">
        <f t="shared" si="7"/>
        <v>11780.185000000001</v>
      </c>
      <c r="H51" s="20">
        <f t="shared" si="8"/>
        <v>12712.30077868875</v>
      </c>
      <c r="I51" s="21">
        <f t="shared" si="9"/>
        <v>302.96774640657048</v>
      </c>
      <c r="J51" s="19">
        <f t="shared" si="4"/>
        <v>600</v>
      </c>
      <c r="K51" s="21">
        <f t="shared" si="10"/>
        <v>29.817746406570507</v>
      </c>
      <c r="L51" s="21">
        <f t="shared" si="11"/>
        <v>29.817746406570507</v>
      </c>
      <c r="M51" s="20">
        <f t="shared" si="5"/>
        <v>280</v>
      </c>
      <c r="N51" s="21">
        <f t="shared" si="6"/>
        <v>28.657623121578119</v>
      </c>
      <c r="O51" s="22">
        <f t="shared" si="12"/>
        <v>1.1331524624315623</v>
      </c>
      <c r="P51" s="22">
        <f t="shared" si="13"/>
        <v>0.37771748747718742</v>
      </c>
      <c r="V51" s="8"/>
    </row>
    <row r="52" spans="2:22" x14ac:dyDescent="0.25">
      <c r="B52" s="15">
        <v>29</v>
      </c>
      <c r="C52" s="16">
        <f t="shared" si="1"/>
        <v>234531.28505261781</v>
      </c>
      <c r="D52" s="17">
        <f t="shared" si="14"/>
        <v>10</v>
      </c>
      <c r="E52" s="18">
        <f t="shared" si="2"/>
        <v>0</v>
      </c>
      <c r="F52" s="15">
        <f t="shared" si="3"/>
        <v>10</v>
      </c>
      <c r="G52" s="16">
        <f t="shared" si="7"/>
        <v>11780.185000000001</v>
      </c>
      <c r="H52" s="16">
        <f t="shared" si="8"/>
        <v>12694.348574435306</v>
      </c>
      <c r="I52" s="17">
        <f t="shared" si="9"/>
        <v>302.56245249644297</v>
      </c>
      <c r="J52" s="15">
        <f t="shared" si="4"/>
        <v>600</v>
      </c>
      <c r="K52" s="17">
        <f t="shared" ref="K52:K63" si="15">I52-273.15</f>
        <v>29.412452496442995</v>
      </c>
      <c r="L52" s="17">
        <f t="shared" si="11"/>
        <v>29.412452496442995</v>
      </c>
      <c r="M52" s="16">
        <f t="shared" si="5"/>
        <v>290</v>
      </c>
      <c r="N52" s="17">
        <f t="shared" si="6"/>
        <v>29.181229078970308</v>
      </c>
      <c r="O52" s="18">
        <f t="shared" si="12"/>
        <v>1.163624581579406</v>
      </c>
      <c r="P52" s="18">
        <f t="shared" si="13"/>
        <v>0.38787486052646863</v>
      </c>
      <c r="V52" s="8"/>
    </row>
    <row r="53" spans="2:22" ht="14.25" customHeight="1" x14ac:dyDescent="0.25">
      <c r="B53" s="19">
        <v>30</v>
      </c>
      <c r="C53" s="20">
        <f t="shared" si="1"/>
        <v>234234.10329301684</v>
      </c>
      <c r="D53" s="21">
        <f t="shared" si="14"/>
        <v>10</v>
      </c>
      <c r="E53" s="22">
        <f t="shared" si="2"/>
        <v>0</v>
      </c>
      <c r="F53" s="19">
        <f t="shared" si="3"/>
        <v>10</v>
      </c>
      <c r="G53" s="20">
        <f t="shared" si="7"/>
        <v>11780.185000000001</v>
      </c>
      <c r="H53" s="20">
        <f t="shared" si="8"/>
        <v>12677.366759600962</v>
      </c>
      <c r="I53" s="21">
        <f>C53/($D$15*$D$14)</f>
        <v>302.17906636524134</v>
      </c>
      <c r="J53" s="19">
        <f t="shared" si="4"/>
        <v>600</v>
      </c>
      <c r="K53" s="21">
        <f t="shared" si="15"/>
        <v>29.029066365241363</v>
      </c>
      <c r="L53" s="21">
        <f t="shared" si="11"/>
        <v>29.029066365241363</v>
      </c>
      <c r="M53" s="20">
        <f t="shared" si="5"/>
        <v>300</v>
      </c>
      <c r="N53" s="21">
        <f t="shared" si="6"/>
        <v>29.676532011638582</v>
      </c>
      <c r="O53" s="22">
        <f t="shared" si="12"/>
        <v>1.1935306402327717</v>
      </c>
      <c r="P53" s="22">
        <f t="shared" si="13"/>
        <v>0.3978435467442572</v>
      </c>
      <c r="V53" s="8"/>
    </row>
    <row r="54" spans="2:22" x14ac:dyDescent="0.25">
      <c r="B54" s="15">
        <v>31</v>
      </c>
      <c r="C54" s="16">
        <f t="shared" si="1"/>
        <v>233952.98541231322</v>
      </c>
      <c r="D54" s="17">
        <f t="shared" si="14"/>
        <v>10</v>
      </c>
      <c r="E54" s="18">
        <f t="shared" si="2"/>
        <v>0</v>
      </c>
      <c r="F54" s="15">
        <f t="shared" si="3"/>
        <v>10</v>
      </c>
      <c r="G54" s="16">
        <f t="shared" si="7"/>
        <v>11780.185000000001</v>
      </c>
      <c r="H54" s="16">
        <f t="shared" si="8"/>
        <v>12661.302880703613</v>
      </c>
      <c r="I54" s="17">
        <f>C54/($D$15*$D$14)</f>
        <v>301.81640380869919</v>
      </c>
      <c r="J54" s="15">
        <f t="shared" si="4"/>
        <v>600</v>
      </c>
      <c r="K54" s="17">
        <f t="shared" si="15"/>
        <v>28.666403808699215</v>
      </c>
      <c r="L54" s="17">
        <f t="shared" si="11"/>
        <v>28.666403808699215</v>
      </c>
      <c r="M54" s="16">
        <f t="shared" si="5"/>
        <v>310</v>
      </c>
      <c r="N54" s="17">
        <f t="shared" si="6"/>
        <v>30.145061812811278</v>
      </c>
      <c r="O54" s="18">
        <f t="shared" si="12"/>
        <v>1.2229012362562255</v>
      </c>
      <c r="P54" s="18">
        <f t="shared" si="13"/>
        <v>0.40763374541874181</v>
      </c>
      <c r="V54" s="8"/>
    </row>
    <row r="55" spans="2:22" ht="14.25" customHeight="1" x14ac:dyDescent="0.25">
      <c r="B55" s="19">
        <v>32</v>
      </c>
      <c r="C55" s="20">
        <f t="shared" si="1"/>
        <v>233687.06309272873</v>
      </c>
      <c r="D55" s="21">
        <f t="shared" ref="D55:D63" si="16">$D$13-E55</f>
        <v>10</v>
      </c>
      <c r="E55" s="22">
        <f t="shared" si="2"/>
        <v>0</v>
      </c>
      <c r="F55" s="19">
        <f t="shared" si="3"/>
        <v>10</v>
      </c>
      <c r="G55" s="20">
        <f t="shared" si="7"/>
        <v>11780.185000000001</v>
      </c>
      <c r="H55" s="20">
        <f t="shared" si="8"/>
        <v>12646.107319584498</v>
      </c>
      <c r="I55" s="21">
        <f t="shared" ref="I55:I63" si="17">C55/($D$15*$D$14)</f>
        <v>301.47334463359181</v>
      </c>
      <c r="J55" s="19">
        <f t="shared" ref="J55:J83" si="18">$D$10*60</f>
        <v>600</v>
      </c>
      <c r="K55" s="21">
        <f t="shared" si="15"/>
        <v>28.32334463359183</v>
      </c>
      <c r="L55" s="21">
        <f t="shared" si="11"/>
        <v>28.32334463359183</v>
      </c>
      <c r="M55" s="20">
        <f t="shared" ref="M55:M83" si="19">M54+$D$13</f>
        <v>320</v>
      </c>
      <c r="N55" s="21">
        <f t="shared" si="6"/>
        <v>30.58826567878544</v>
      </c>
      <c r="O55" s="22">
        <f t="shared" si="12"/>
        <v>1.2517653135757087</v>
      </c>
      <c r="P55" s="22">
        <f t="shared" si="13"/>
        <v>0.41725510452523623</v>
      </c>
      <c r="V55" s="8"/>
    </row>
    <row r="56" spans="2:22" x14ac:dyDescent="0.25">
      <c r="B56" s="15">
        <v>33</v>
      </c>
      <c r="C56" s="16">
        <f t="shared" ref="C56:C83" si="20">C55+G56-H56+J56</f>
        <v>233435.51495258123</v>
      </c>
      <c r="D56" s="17">
        <f t="shared" si="16"/>
        <v>10</v>
      </c>
      <c r="E56" s="18">
        <f t="shared" si="2"/>
        <v>0</v>
      </c>
      <c r="F56" s="15">
        <f t="shared" si="3"/>
        <v>10</v>
      </c>
      <c r="G56" s="16">
        <f t="shared" si="7"/>
        <v>11780.185000000001</v>
      </c>
      <c r="H56" s="16">
        <f t="shared" si="8"/>
        <v>12631.733140147498</v>
      </c>
      <c r="I56" s="17">
        <f t="shared" si="17"/>
        <v>301.14882919767945</v>
      </c>
      <c r="J56" s="15">
        <f t="shared" si="18"/>
        <v>600</v>
      </c>
      <c r="K56" s="17">
        <f t="shared" si="15"/>
        <v>27.99882919767947</v>
      </c>
      <c r="L56" s="17">
        <f t="shared" si="11"/>
        <v>27.99882919767947</v>
      </c>
      <c r="M56" s="16">
        <f t="shared" si="19"/>
        <v>330</v>
      </c>
      <c r="N56" s="17">
        <f t="shared" ref="N56:N83" si="21">($C$23-C56)/($D$10*60)</f>
        <v>31.007512579031268</v>
      </c>
      <c r="O56" s="18">
        <f t="shared" si="12"/>
        <v>1.2801502515806253</v>
      </c>
      <c r="P56" s="18">
        <f t="shared" si="13"/>
        <v>0.42671675052687513</v>
      </c>
      <c r="V56" s="8"/>
    </row>
    <row r="57" spans="2:22" ht="14.25" customHeight="1" x14ac:dyDescent="0.25">
      <c r="B57" s="19">
        <v>34</v>
      </c>
      <c r="C57" s="20">
        <f t="shared" si="20"/>
        <v>233197.56400919845</v>
      </c>
      <c r="D57" s="21">
        <f t="shared" si="16"/>
        <v>10</v>
      </c>
      <c r="E57" s="22">
        <f t="shared" si="2"/>
        <v>0</v>
      </c>
      <c r="F57" s="19">
        <f t="shared" si="3"/>
        <v>10</v>
      </c>
      <c r="G57" s="20">
        <f t="shared" si="7"/>
        <v>11780.185000000001</v>
      </c>
      <c r="H57" s="20">
        <f t="shared" si="8"/>
        <v>12618.135943382771</v>
      </c>
      <c r="I57" s="21">
        <f t="shared" si="17"/>
        <v>300.8418551366812</v>
      </c>
      <c r="J57" s="19">
        <f t="shared" si="18"/>
        <v>600</v>
      </c>
      <c r="K57" s="21">
        <f t="shared" si="15"/>
        <v>27.691855136681227</v>
      </c>
      <c r="L57" s="21">
        <f t="shared" si="11"/>
        <v>27.691855136681227</v>
      </c>
      <c r="M57" s="20">
        <f t="shared" si="19"/>
        <v>340</v>
      </c>
      <c r="N57" s="21">
        <f t="shared" si="21"/>
        <v>31.404097484669229</v>
      </c>
      <c r="O57" s="22">
        <f t="shared" si="12"/>
        <v>1.3080819496933844</v>
      </c>
      <c r="P57" s="22">
        <f t="shared" si="13"/>
        <v>0.43602731656446148</v>
      </c>
      <c r="V57" s="8"/>
    </row>
    <row r="58" spans="2:22" x14ac:dyDescent="0.25">
      <c r="B58" s="15">
        <v>35</v>
      </c>
      <c r="C58" s="16">
        <f t="shared" si="20"/>
        <v>232972.47527897151</v>
      </c>
      <c r="D58" s="17">
        <f t="shared" si="16"/>
        <v>10</v>
      </c>
      <c r="E58" s="18">
        <f t="shared" si="2"/>
        <v>0</v>
      </c>
      <c r="F58" s="15">
        <f t="shared" si="3"/>
        <v>10</v>
      </c>
      <c r="G58" s="16">
        <f t="shared" si="7"/>
        <v>11780.185000000001</v>
      </c>
      <c r="H58" s="16">
        <f t="shared" si="8"/>
        <v>12605.273730226943</v>
      </c>
      <c r="I58" s="17">
        <f t="shared" si="17"/>
        <v>300.55147426816939</v>
      </c>
      <c r="J58" s="15">
        <f t="shared" si="18"/>
        <v>600</v>
      </c>
      <c r="K58" s="17">
        <f t="shared" si="15"/>
        <v>27.401474268169409</v>
      </c>
      <c r="L58" s="17">
        <f t="shared" si="11"/>
        <v>27.401474268169409</v>
      </c>
      <c r="M58" s="16">
        <f t="shared" si="19"/>
        <v>350</v>
      </c>
      <c r="N58" s="17">
        <f t="shared" si="21"/>
        <v>31.779245368380799</v>
      </c>
      <c r="O58" s="18">
        <f t="shared" si="12"/>
        <v>1.3355849073676158</v>
      </c>
      <c r="P58" s="18">
        <f t="shared" si="13"/>
        <v>0.44519496912253859</v>
      </c>
      <c r="V58" s="8"/>
    </row>
    <row r="59" spans="2:22" ht="14.25" customHeight="1" x14ac:dyDescent="0.25">
      <c r="B59" s="19">
        <v>36</v>
      </c>
      <c r="C59" s="20">
        <f t="shared" si="20"/>
        <v>232759.55350713522</v>
      </c>
      <c r="D59" s="21">
        <f t="shared" si="16"/>
        <v>10</v>
      </c>
      <c r="E59" s="22">
        <f t="shared" si="2"/>
        <v>0</v>
      </c>
      <c r="F59" s="19">
        <f t="shared" si="3"/>
        <v>10</v>
      </c>
      <c r="G59" s="20">
        <f t="shared" si="7"/>
        <v>11780.185000000001</v>
      </c>
      <c r="H59" s="20">
        <f t="shared" si="8"/>
        <v>12593.106771836299</v>
      </c>
      <c r="I59" s="21">
        <f t="shared" si="17"/>
        <v>300.27678966282036</v>
      </c>
      <c r="J59" s="19">
        <f t="shared" si="18"/>
        <v>600</v>
      </c>
      <c r="K59" s="21">
        <f t="shared" si="15"/>
        <v>27.126789662820386</v>
      </c>
      <c r="L59" s="21">
        <f t="shared" si="11"/>
        <v>27.126789662820386</v>
      </c>
      <c r="M59" s="20">
        <f t="shared" si="19"/>
        <v>360</v>
      </c>
      <c r="N59" s="21">
        <f t="shared" si="21"/>
        <v>32.134114988107953</v>
      </c>
      <c r="O59" s="22">
        <f t="shared" si="12"/>
        <v>1.362682299762159</v>
      </c>
      <c r="P59" s="22">
        <f t="shared" si="13"/>
        <v>0.45422743325405301</v>
      </c>
      <c r="V59" s="8"/>
    </row>
    <row r="60" spans="2:22" x14ac:dyDescent="0.25">
      <c r="B60" s="15">
        <v>37</v>
      </c>
      <c r="C60" s="16">
        <f t="shared" si="20"/>
        <v>232558.14102026305</v>
      </c>
      <c r="D60" s="17">
        <f t="shared" si="16"/>
        <v>10</v>
      </c>
      <c r="E60" s="18">
        <f t="shared" si="2"/>
        <v>0</v>
      </c>
      <c r="F60" s="15">
        <f t="shared" si="3"/>
        <v>10</v>
      </c>
      <c r="G60" s="16">
        <f t="shared" si="7"/>
        <v>11780.185000000001</v>
      </c>
      <c r="H60" s="16">
        <f t="shared" si="8"/>
        <v>12581.597486872175</v>
      </c>
      <c r="I60" s="17">
        <f t="shared" si="17"/>
        <v>300.01695287397666</v>
      </c>
      <c r="J60" s="15">
        <f t="shared" si="18"/>
        <v>600</v>
      </c>
      <c r="K60" s="17">
        <f t="shared" si="15"/>
        <v>26.866952873976686</v>
      </c>
      <c r="L60" s="17">
        <f t="shared" si="11"/>
        <v>26.866952873976686</v>
      </c>
      <c r="M60" s="16">
        <f t="shared" si="19"/>
        <v>370</v>
      </c>
      <c r="N60" s="17">
        <f t="shared" si="21"/>
        <v>32.469802466228238</v>
      </c>
      <c r="O60" s="18">
        <f t="shared" si="12"/>
        <v>1.3893960493245645</v>
      </c>
      <c r="P60" s="18">
        <f t="shared" si="13"/>
        <v>0.46313201644152152</v>
      </c>
      <c r="V60" s="8"/>
    </row>
    <row r="61" spans="2:22" ht="14.25" customHeight="1" x14ac:dyDescent="0.25">
      <c r="B61" s="19">
        <v>38</v>
      </c>
      <c r="C61" s="20">
        <f t="shared" si="20"/>
        <v>232367.61569484344</v>
      </c>
      <c r="D61" s="21">
        <f t="shared" si="16"/>
        <v>10</v>
      </c>
      <c r="E61" s="22">
        <f t="shared" si="2"/>
        <v>0</v>
      </c>
      <c r="F61" s="19">
        <f t="shared" si="3"/>
        <v>10</v>
      </c>
      <c r="G61" s="20">
        <f t="shared" si="7"/>
        <v>11780.185000000001</v>
      </c>
      <c r="H61" s="20">
        <f t="shared" si="8"/>
        <v>12570.710325419624</v>
      </c>
      <c r="I61" s="21">
        <f t="shared" si="17"/>
        <v>299.77116131696243</v>
      </c>
      <c r="J61" s="19">
        <f t="shared" si="18"/>
        <v>600</v>
      </c>
      <c r="K61" s="21">
        <f t="shared" si="15"/>
        <v>26.621161316962457</v>
      </c>
      <c r="L61" s="21">
        <f t="shared" si="11"/>
        <v>26.621161316962457</v>
      </c>
      <c r="M61" s="20">
        <f t="shared" si="19"/>
        <v>380</v>
      </c>
      <c r="N61" s="21">
        <f t="shared" si="21"/>
        <v>32.787344675260925</v>
      </c>
      <c r="O61" s="22">
        <f t="shared" si="12"/>
        <v>1.4157468935052184</v>
      </c>
      <c r="P61" s="22">
        <f t="shared" si="13"/>
        <v>0.47191563116840612</v>
      </c>
      <c r="V61" s="8"/>
    </row>
    <row r="62" spans="2:22" x14ac:dyDescent="0.25">
      <c r="B62" s="15">
        <v>39</v>
      </c>
      <c r="C62" s="16">
        <f t="shared" si="20"/>
        <v>232187.38903566269</v>
      </c>
      <c r="D62" s="17">
        <f t="shared" si="16"/>
        <v>10</v>
      </c>
      <c r="E62" s="18">
        <f t="shared" si="2"/>
        <v>0</v>
      </c>
      <c r="F62" s="15">
        <f t="shared" si="3"/>
        <v>10</v>
      </c>
      <c r="G62" s="16">
        <f t="shared" si="7"/>
        <v>11780.185000000001</v>
      </c>
      <c r="H62" s="16">
        <f t="shared" si="8"/>
        <v>12560.411659180727</v>
      </c>
      <c r="I62" s="17">
        <f t="shared" si="17"/>
        <v>299.53865579005696</v>
      </c>
      <c r="J62" s="15">
        <f t="shared" si="18"/>
        <v>600</v>
      </c>
      <c r="K62" s="17">
        <f t="shared" si="15"/>
        <v>26.388655790056987</v>
      </c>
      <c r="L62" s="17">
        <f t="shared" si="11"/>
        <v>26.388655790056987</v>
      </c>
      <c r="M62" s="16">
        <f t="shared" si="19"/>
        <v>390</v>
      </c>
      <c r="N62" s="17">
        <f t="shared" si="21"/>
        <v>33.08772244056216</v>
      </c>
      <c r="O62" s="18">
        <f t="shared" si="12"/>
        <v>1.441754448811243</v>
      </c>
      <c r="P62" s="18">
        <f t="shared" si="13"/>
        <v>0.48058481627041433</v>
      </c>
      <c r="Q62" s="24"/>
      <c r="R62" s="25"/>
      <c r="V62" s="8"/>
    </row>
    <row r="63" spans="2:22" ht="14.25" customHeight="1" x14ac:dyDescent="0.25">
      <c r="B63" s="19">
        <v>40</v>
      </c>
      <c r="C63" s="20">
        <f t="shared" si="20"/>
        <v>232016.90435805931</v>
      </c>
      <c r="D63" s="21">
        <f t="shared" si="16"/>
        <v>10</v>
      </c>
      <c r="E63" s="22">
        <f t="shared" si="2"/>
        <v>0</v>
      </c>
      <c r="F63" s="19">
        <f t="shared" si="3"/>
        <v>10</v>
      </c>
      <c r="G63" s="20">
        <f t="shared" si="7"/>
        <v>11780.185000000001</v>
      </c>
      <c r="H63" s="20">
        <f t="shared" si="8"/>
        <v>12550.669677603388</v>
      </c>
      <c r="I63" s="21">
        <f t="shared" si="17"/>
        <v>299.31871812947077</v>
      </c>
      <c r="J63" s="19">
        <f t="shared" si="18"/>
        <v>600</v>
      </c>
      <c r="K63" s="21">
        <f t="shared" si="15"/>
        <v>26.16871812947079</v>
      </c>
      <c r="L63" s="21">
        <f t="shared" si="11"/>
        <v>26.16871812947079</v>
      </c>
      <c r="M63" s="20">
        <f t="shared" si="19"/>
        <v>400</v>
      </c>
      <c r="N63" s="21">
        <f t="shared" si="21"/>
        <v>33.37186356990113</v>
      </c>
      <c r="O63" s="22">
        <f t="shared" si="12"/>
        <v>1.4674372713980226</v>
      </c>
      <c r="P63" s="22">
        <f t="shared" si="13"/>
        <v>0.48914575713267422</v>
      </c>
      <c r="V63" s="8"/>
    </row>
    <row r="64" spans="2:22" x14ac:dyDescent="0.25">
      <c r="B64" s="15">
        <v>41</v>
      </c>
      <c r="C64" s="16">
        <f t="shared" si="20"/>
        <v>231855.63506843449</v>
      </c>
      <c r="D64" s="17">
        <f t="shared" ref="D64:D83" si="22">$D$13-E64</f>
        <v>10</v>
      </c>
      <c r="E64" s="18">
        <f t="shared" ref="E64:E83" si="23">IF($D$13*((I63-$D$12)/($D$12-$D$9))/(1+(I63-$D$12)/($D$12-$D$9))&lt;0,0,$D$13*((I63-$D$12)/($D$12-$D$9))/(1+(I63-$D$12)/($D$12-$D$9)))</f>
        <v>0</v>
      </c>
      <c r="F64" s="15">
        <f t="shared" ref="F64:F83" si="24">D64+E64</f>
        <v>10</v>
      </c>
      <c r="G64" s="16">
        <f t="shared" ref="G64:G83" si="25">D64*$D$15*$D$9</f>
        <v>11780.185000000001</v>
      </c>
      <c r="H64" s="16">
        <f t="shared" ref="H64:H83" si="26">D64*$D$15*$I63</f>
        <v>12541.454289624828</v>
      </c>
      <c r="I64" s="17">
        <f t="shared" ref="I64:I83" si="27">C64/($D$15*$D$14)</f>
        <v>299.11066899107846</v>
      </c>
      <c r="J64" s="15">
        <f t="shared" si="18"/>
        <v>600</v>
      </c>
      <c r="K64" s="17">
        <f t="shared" ref="K64:K83" si="28">I64-273.15</f>
        <v>25.960668991078478</v>
      </c>
      <c r="L64" s="17">
        <f t="shared" si="11"/>
        <v>25.960668991078478</v>
      </c>
      <c r="M64" s="16">
        <f t="shared" si="19"/>
        <v>410</v>
      </c>
      <c r="N64" s="17">
        <f t="shared" si="21"/>
        <v>33.640645719275831</v>
      </c>
      <c r="O64" s="18">
        <f t="shared" si="12"/>
        <v>1.4928129143855167</v>
      </c>
      <c r="P64" s="18">
        <f t="shared" si="13"/>
        <v>0.4976043047951722</v>
      </c>
      <c r="V64" s="8"/>
    </row>
    <row r="65" spans="2:22" ht="14.25" customHeight="1" x14ac:dyDescent="0.25">
      <c r="B65" s="19">
        <v>42</v>
      </c>
      <c r="C65" s="20">
        <f t="shared" si="20"/>
        <v>231703.0830377083</v>
      </c>
      <c r="D65" s="21">
        <f t="shared" si="22"/>
        <v>10</v>
      </c>
      <c r="E65" s="22">
        <f t="shared" si="23"/>
        <v>0</v>
      </c>
      <c r="F65" s="19">
        <f t="shared" si="24"/>
        <v>10</v>
      </c>
      <c r="G65" s="20">
        <f t="shared" si="25"/>
        <v>11780.185000000001</v>
      </c>
      <c r="H65" s="20">
        <f t="shared" si="26"/>
        <v>12532.737030726188</v>
      </c>
      <c r="I65" s="21">
        <f t="shared" si="27"/>
        <v>298.91386575205865</v>
      </c>
      <c r="J65" s="19">
        <f t="shared" si="18"/>
        <v>600</v>
      </c>
      <c r="K65" s="21">
        <f t="shared" si="28"/>
        <v>25.763865752058678</v>
      </c>
      <c r="L65" s="21">
        <f t="shared" si="11"/>
        <v>25.763865752058678</v>
      </c>
      <c r="M65" s="20">
        <f t="shared" si="19"/>
        <v>420</v>
      </c>
      <c r="N65" s="21">
        <f t="shared" si="21"/>
        <v>33.894899103819483</v>
      </c>
      <c r="O65" s="22">
        <f t="shared" si="12"/>
        <v>1.5178979820763896</v>
      </c>
      <c r="P65" s="22">
        <f t="shared" si="13"/>
        <v>0.50596599402546316</v>
      </c>
      <c r="V65" s="8"/>
    </row>
    <row r="66" spans="2:22" x14ac:dyDescent="0.25">
      <c r="B66" s="15">
        <v>43</v>
      </c>
      <c r="C66" s="16">
        <f t="shared" si="20"/>
        <v>231558.77706269705</v>
      </c>
      <c r="D66" s="17">
        <f t="shared" si="22"/>
        <v>10</v>
      </c>
      <c r="E66" s="18">
        <f t="shared" si="23"/>
        <v>0</v>
      </c>
      <c r="F66" s="15">
        <f t="shared" si="24"/>
        <v>10</v>
      </c>
      <c r="G66" s="16">
        <f t="shared" si="25"/>
        <v>11780.185000000001</v>
      </c>
      <c r="H66" s="16">
        <f t="shared" si="26"/>
        <v>12524.49097501126</v>
      </c>
      <c r="I66" s="17">
        <f t="shared" si="27"/>
        <v>298.72770052595888</v>
      </c>
      <c r="J66" s="15">
        <f t="shared" si="18"/>
        <v>600</v>
      </c>
      <c r="K66" s="17">
        <f t="shared" si="28"/>
        <v>25.577700525958903</v>
      </c>
      <c r="L66" s="17">
        <f t="shared" si="11"/>
        <v>25.577700525958903</v>
      </c>
      <c r="M66" s="16">
        <f t="shared" si="19"/>
        <v>430</v>
      </c>
      <c r="N66" s="17">
        <f t="shared" si="21"/>
        <v>34.135409062171576</v>
      </c>
      <c r="O66" s="18">
        <f t="shared" si="12"/>
        <v>1.5427081812434316</v>
      </c>
      <c r="P66" s="18">
        <f t="shared" si="13"/>
        <v>0.51423606041447723</v>
      </c>
      <c r="V66" s="8"/>
    </row>
    <row r="67" spans="2:22" ht="14.25" customHeight="1" x14ac:dyDescent="0.25">
      <c r="B67" s="19">
        <v>44</v>
      </c>
      <c r="C67" s="20">
        <f t="shared" si="20"/>
        <v>231422.27141065936</v>
      </c>
      <c r="D67" s="21">
        <f t="shared" si="22"/>
        <v>10</v>
      </c>
      <c r="E67" s="22">
        <f t="shared" si="23"/>
        <v>0</v>
      </c>
      <c r="F67" s="19">
        <f t="shared" si="24"/>
        <v>10</v>
      </c>
      <c r="G67" s="20">
        <f t="shared" si="25"/>
        <v>11780.185000000001</v>
      </c>
      <c r="H67" s="20">
        <f t="shared" si="26"/>
        <v>12516.69065203768</v>
      </c>
      <c r="I67" s="21">
        <f t="shared" si="27"/>
        <v>298.55159828505367</v>
      </c>
      <c r="J67" s="19">
        <f t="shared" si="18"/>
        <v>600</v>
      </c>
      <c r="K67" s="21">
        <f t="shared" si="28"/>
        <v>25.401598285053694</v>
      </c>
      <c r="L67" s="21">
        <f t="shared" si="11"/>
        <v>25.401598285053694</v>
      </c>
      <c r="M67" s="20">
        <f t="shared" si="19"/>
        <v>440</v>
      </c>
      <c r="N67" s="21">
        <f t="shared" si="21"/>
        <v>34.362918482234384</v>
      </c>
      <c r="O67" s="22">
        <f t="shared" si="12"/>
        <v>1.5672583696446876</v>
      </c>
      <c r="P67" s="22">
        <f t="shared" si="13"/>
        <v>0.52241945654822919</v>
      </c>
      <c r="V67" s="8"/>
    </row>
    <row r="68" spans="2:22" x14ac:dyDescent="0.25">
      <c r="B68" s="15">
        <v>45</v>
      </c>
      <c r="C68" s="16">
        <f t="shared" si="20"/>
        <v>231293.14444251562</v>
      </c>
      <c r="D68" s="17">
        <f t="shared" si="22"/>
        <v>10</v>
      </c>
      <c r="E68" s="18">
        <f t="shared" si="23"/>
        <v>0</v>
      </c>
      <c r="F68" s="15">
        <f t="shared" si="24"/>
        <v>10</v>
      </c>
      <c r="G68" s="16">
        <f t="shared" si="25"/>
        <v>11780.185000000001</v>
      </c>
      <c r="H68" s="16">
        <f t="shared" si="26"/>
        <v>12509.311968143751</v>
      </c>
      <c r="I68" s="17">
        <f t="shared" si="27"/>
        <v>298.38501508419739</v>
      </c>
      <c r="J68" s="15">
        <f t="shared" si="18"/>
        <v>600</v>
      </c>
      <c r="K68" s="17">
        <f t="shared" si="28"/>
        <v>25.235015084197414</v>
      </c>
      <c r="L68" s="17">
        <f t="shared" si="11"/>
        <v>25.235015084197414</v>
      </c>
      <c r="M68" s="16">
        <f t="shared" si="19"/>
        <v>450</v>
      </c>
      <c r="N68" s="17">
        <f t="shared" si="21"/>
        <v>34.578130095807282</v>
      </c>
      <c r="O68" s="18">
        <f t="shared" si="12"/>
        <v>1.5915626019161455</v>
      </c>
      <c r="P68" s="18">
        <f t="shared" si="13"/>
        <v>0.53052086730538184</v>
      </c>
      <c r="V68" s="8"/>
    </row>
    <row r="69" spans="2:22" ht="14.25" customHeight="1" x14ac:dyDescent="0.25">
      <c r="B69" s="19">
        <v>46</v>
      </c>
      <c r="C69" s="20">
        <f t="shared" si="20"/>
        <v>231170.99731048776</v>
      </c>
      <c r="D69" s="21">
        <f t="shared" si="22"/>
        <v>10</v>
      </c>
      <c r="E69" s="22">
        <f t="shared" si="23"/>
        <v>0</v>
      </c>
      <c r="F69" s="19">
        <f t="shared" si="24"/>
        <v>10</v>
      </c>
      <c r="G69" s="20">
        <f t="shared" si="25"/>
        <v>11780.185000000001</v>
      </c>
      <c r="H69" s="20">
        <f t="shared" si="26"/>
        <v>12502.332132027872</v>
      </c>
      <c r="I69" s="21">
        <f t="shared" si="27"/>
        <v>298.22743638068471</v>
      </c>
      <c r="J69" s="19">
        <f t="shared" si="18"/>
        <v>600</v>
      </c>
      <c r="K69" s="21">
        <f t="shared" si="28"/>
        <v>25.07743638068473</v>
      </c>
      <c r="L69" s="21">
        <f t="shared" si="11"/>
        <v>25.07743638068473</v>
      </c>
      <c r="M69" s="20">
        <f t="shared" si="19"/>
        <v>460</v>
      </c>
      <c r="N69" s="21">
        <f t="shared" si="21"/>
        <v>34.78170864918706</v>
      </c>
      <c r="O69" s="22">
        <f t="shared" si="12"/>
        <v>1.6156341729837411</v>
      </c>
      <c r="P69" s="22">
        <f t="shared" si="13"/>
        <v>0.53854472432791367</v>
      </c>
      <c r="V69" s="8"/>
    </row>
    <row r="70" spans="2:22" x14ac:dyDescent="0.25">
      <c r="B70" s="15">
        <v>47</v>
      </c>
      <c r="C70" s="16">
        <f t="shared" si="20"/>
        <v>231055.45272613707</v>
      </c>
      <c r="D70" s="17">
        <f t="shared" si="22"/>
        <v>10</v>
      </c>
      <c r="E70" s="18">
        <f t="shared" si="23"/>
        <v>0</v>
      </c>
      <c r="F70" s="15">
        <f t="shared" si="24"/>
        <v>10</v>
      </c>
      <c r="G70" s="16">
        <f t="shared" si="25"/>
        <v>11780.185000000001</v>
      </c>
      <c r="H70" s="16">
        <f t="shared" si="26"/>
        <v>12495.729584350691</v>
      </c>
      <c r="I70" s="17">
        <f t="shared" si="27"/>
        <v>298.07837544492941</v>
      </c>
      <c r="J70" s="15">
        <f t="shared" si="18"/>
        <v>600</v>
      </c>
      <c r="K70" s="17">
        <f t="shared" si="28"/>
        <v>24.928375444929429</v>
      </c>
      <c r="L70" s="17">
        <f t="shared" si="11"/>
        <v>24.928375444929429</v>
      </c>
      <c r="M70" s="16">
        <f t="shared" si="19"/>
        <v>470</v>
      </c>
      <c r="N70" s="17">
        <f t="shared" si="21"/>
        <v>34.974282956438209</v>
      </c>
      <c r="O70" s="18">
        <f t="shared" si="12"/>
        <v>1.6394856591287641</v>
      </c>
      <c r="P70" s="18">
        <f t="shared" si="13"/>
        <v>0.54649521970958803</v>
      </c>
      <c r="V70" s="8"/>
    </row>
    <row r="71" spans="2:22" ht="14.25" customHeight="1" x14ac:dyDescent="0.25">
      <c r="B71" s="19">
        <v>48</v>
      </c>
      <c r="C71" s="20">
        <f t="shared" si="20"/>
        <v>230946.15379499452</v>
      </c>
      <c r="D71" s="21">
        <f t="shared" si="22"/>
        <v>10</v>
      </c>
      <c r="E71" s="22">
        <f t="shared" si="23"/>
        <v>0</v>
      </c>
      <c r="F71" s="19">
        <f t="shared" si="24"/>
        <v>10</v>
      </c>
      <c r="G71" s="20">
        <f t="shared" si="25"/>
        <v>11780.185000000001</v>
      </c>
      <c r="H71" s="20">
        <f t="shared" si="26"/>
        <v>12489.483931142544</v>
      </c>
      <c r="I71" s="21">
        <f t="shared" si="27"/>
        <v>297.93737185705282</v>
      </c>
      <c r="J71" s="19">
        <f t="shared" si="18"/>
        <v>600</v>
      </c>
      <c r="K71" s="21">
        <f t="shared" si="28"/>
        <v>24.787371857052847</v>
      </c>
      <c r="L71" s="21">
        <f t="shared" si="11"/>
        <v>24.787371857052847</v>
      </c>
      <c r="M71" s="20">
        <f t="shared" si="19"/>
        <v>480</v>
      </c>
      <c r="N71" s="21">
        <f t="shared" si="21"/>
        <v>35.156447841675785</v>
      </c>
      <c r="O71" s="22">
        <f t="shared" si="12"/>
        <v>1.6631289568335155</v>
      </c>
      <c r="P71" s="22">
        <f t="shared" si="13"/>
        <v>0.55437631894450512</v>
      </c>
      <c r="V71" s="8"/>
    </row>
    <row r="72" spans="2:22" x14ac:dyDescent="0.25">
      <c r="B72" s="15">
        <v>49</v>
      </c>
      <c r="C72" s="16">
        <f t="shared" si="20"/>
        <v>230842.76291418402</v>
      </c>
      <c r="D72" s="17">
        <f t="shared" si="22"/>
        <v>10</v>
      </c>
      <c r="E72" s="18">
        <f t="shared" si="23"/>
        <v>0</v>
      </c>
      <c r="F72" s="15">
        <f t="shared" si="24"/>
        <v>10</v>
      </c>
      <c r="G72" s="16">
        <f t="shared" si="25"/>
        <v>11780.185000000001</v>
      </c>
      <c r="H72" s="16">
        <f t="shared" si="26"/>
        <v>12483.575880810515</v>
      </c>
      <c r="I72" s="17">
        <f t="shared" si="27"/>
        <v>297.80399008473711</v>
      </c>
      <c r="J72" s="15">
        <f t="shared" si="18"/>
        <v>600</v>
      </c>
      <c r="K72" s="17">
        <f t="shared" si="28"/>
        <v>24.653990084737131</v>
      </c>
      <c r="L72" s="17">
        <f t="shared" si="11"/>
        <v>24.653990084737131</v>
      </c>
      <c r="M72" s="16">
        <f t="shared" si="19"/>
        <v>490</v>
      </c>
      <c r="N72" s="17">
        <f t="shared" si="21"/>
        <v>35.328765976359961</v>
      </c>
      <c r="O72" s="18">
        <f t="shared" si="12"/>
        <v>1.6865753195271991</v>
      </c>
      <c r="P72" s="18">
        <f t="shared" si="13"/>
        <v>0.56219177317573299</v>
      </c>
      <c r="V72" s="8"/>
    </row>
    <row r="73" spans="2:22" ht="14.25" customHeight="1" x14ac:dyDescent="0.25">
      <c r="B73" s="19">
        <v>50</v>
      </c>
      <c r="C73" s="20">
        <f t="shared" si="20"/>
        <v>230744.96072963352</v>
      </c>
      <c r="D73" s="21">
        <f t="shared" si="22"/>
        <v>10</v>
      </c>
      <c r="E73" s="22">
        <f t="shared" si="23"/>
        <v>0</v>
      </c>
      <c r="F73" s="19">
        <f t="shared" si="24"/>
        <v>10</v>
      </c>
      <c r="G73" s="20">
        <f t="shared" si="25"/>
        <v>11780.185000000001</v>
      </c>
      <c r="H73" s="20">
        <f t="shared" si="26"/>
        <v>12477.987184550486</v>
      </c>
      <c r="I73" s="21">
        <f t="shared" si="27"/>
        <v>297.67781813795199</v>
      </c>
      <c r="J73" s="19">
        <f t="shared" si="18"/>
        <v>600</v>
      </c>
      <c r="K73" s="21">
        <f t="shared" si="28"/>
        <v>24.527818137952011</v>
      </c>
      <c r="L73" s="21">
        <f t="shared" si="11"/>
        <v>24.527818137952011</v>
      </c>
      <c r="M73" s="20">
        <f t="shared" si="19"/>
        <v>500</v>
      </c>
      <c r="N73" s="21">
        <f t="shared" si="21"/>
        <v>35.491769617277463</v>
      </c>
      <c r="O73" s="22">
        <f t="shared" si="12"/>
        <v>1.7098353923455494</v>
      </c>
      <c r="P73" s="22">
        <f t="shared" si="13"/>
        <v>0.56994513078184983</v>
      </c>
      <c r="V73" s="8"/>
    </row>
    <row r="74" spans="2:22" x14ac:dyDescent="0.25">
      <c r="B74" s="15">
        <v>51</v>
      </c>
      <c r="C74" s="16">
        <f t="shared" si="20"/>
        <v>230652.44514965333</v>
      </c>
      <c r="D74" s="17">
        <f t="shared" si="22"/>
        <v>10</v>
      </c>
      <c r="E74" s="18">
        <f t="shared" si="23"/>
        <v>0</v>
      </c>
      <c r="F74" s="15">
        <f t="shared" si="24"/>
        <v>10</v>
      </c>
      <c r="G74" s="16">
        <f t="shared" si="25"/>
        <v>11780.185000000001</v>
      </c>
      <c r="H74" s="16">
        <f t="shared" si="26"/>
        <v>12472.70057998019</v>
      </c>
      <c r="I74" s="17">
        <f t="shared" si="27"/>
        <v>297.55846629639848</v>
      </c>
      <c r="J74" s="15">
        <f t="shared" si="18"/>
        <v>600</v>
      </c>
      <c r="K74" s="17">
        <f t="shared" si="28"/>
        <v>24.408466296398501</v>
      </c>
      <c r="L74" s="17">
        <f t="shared" si="11"/>
        <v>24.408466296398501</v>
      </c>
      <c r="M74" s="16">
        <f t="shared" si="19"/>
        <v>510</v>
      </c>
      <c r="N74" s="17">
        <f t="shared" si="21"/>
        <v>35.645962250577774</v>
      </c>
      <c r="O74" s="18">
        <f t="shared" si="12"/>
        <v>1.7329192450115554</v>
      </c>
      <c r="P74" s="18">
        <f t="shared" si="13"/>
        <v>0.57763974833718512</v>
      </c>
      <c r="V74" s="8"/>
    </row>
    <row r="75" spans="2:22" ht="14.25" customHeight="1" x14ac:dyDescent="0.25">
      <c r="B75" s="19">
        <v>52</v>
      </c>
      <c r="C75" s="20">
        <f t="shared" si="20"/>
        <v>230564.93041183424</v>
      </c>
      <c r="D75" s="21">
        <f t="shared" si="22"/>
        <v>10</v>
      </c>
      <c r="E75" s="22">
        <f t="shared" si="23"/>
        <v>0</v>
      </c>
      <c r="F75" s="19">
        <f t="shared" si="24"/>
        <v>10</v>
      </c>
      <c r="G75" s="20">
        <f t="shared" si="25"/>
        <v>11780.185000000001</v>
      </c>
      <c r="H75" s="20">
        <f t="shared" si="26"/>
        <v>12467.699737819097</v>
      </c>
      <c r="I75" s="21">
        <f t="shared" si="27"/>
        <v>297.44556590573978</v>
      </c>
      <c r="J75" s="19">
        <f t="shared" si="18"/>
        <v>600</v>
      </c>
      <c r="K75" s="21">
        <f t="shared" si="28"/>
        <v>24.295565905739807</v>
      </c>
      <c r="L75" s="21">
        <f t="shared" si="11"/>
        <v>24.295565905739807</v>
      </c>
      <c r="M75" s="20">
        <f t="shared" si="19"/>
        <v>520</v>
      </c>
      <c r="N75" s="21">
        <f t="shared" si="21"/>
        <v>35.791820146942918</v>
      </c>
      <c r="O75" s="22">
        <f t="shared" si="12"/>
        <v>1.7558364029388585</v>
      </c>
      <c r="P75" s="22">
        <f t="shared" si="13"/>
        <v>0.58527880097961948</v>
      </c>
      <c r="V75" s="8"/>
    </row>
    <row r="76" spans="2:22" x14ac:dyDescent="0.25">
      <c r="B76" s="15">
        <v>53</v>
      </c>
      <c r="C76" s="16">
        <f t="shared" si="20"/>
        <v>230482.14620038375</v>
      </c>
      <c r="D76" s="17">
        <f t="shared" si="22"/>
        <v>10</v>
      </c>
      <c r="E76" s="18">
        <f t="shared" si="23"/>
        <v>0</v>
      </c>
      <c r="F76" s="15">
        <f t="shared" si="24"/>
        <v>10</v>
      </c>
      <c r="G76" s="16">
        <f t="shared" si="25"/>
        <v>11780.185000000001</v>
      </c>
      <c r="H76" s="16">
        <f t="shared" si="26"/>
        <v>12462.969211450498</v>
      </c>
      <c r="I76" s="17">
        <f t="shared" si="27"/>
        <v>297.33876823890051</v>
      </c>
      <c r="J76" s="15">
        <f t="shared" si="18"/>
        <v>600</v>
      </c>
      <c r="K76" s="17">
        <f t="shared" si="28"/>
        <v>24.188768238900536</v>
      </c>
      <c r="L76" s="17">
        <f t="shared" si="11"/>
        <v>24.188768238900536</v>
      </c>
      <c r="M76" s="16">
        <f t="shared" si="19"/>
        <v>530</v>
      </c>
      <c r="N76" s="17">
        <f t="shared" si="21"/>
        <v>35.929793832693733</v>
      </c>
      <c r="O76" s="18">
        <f t="shared" si="12"/>
        <v>1.7785958766538745</v>
      </c>
      <c r="P76" s="18">
        <f t="shared" si="13"/>
        <v>0.59286529221795814</v>
      </c>
      <c r="V76" s="8"/>
    </row>
    <row r="77" spans="2:22" ht="14.25" customHeight="1" x14ac:dyDescent="0.25">
      <c r="B77" s="19">
        <v>54</v>
      </c>
      <c r="C77" s="20">
        <f t="shared" si="20"/>
        <v>230403.83681117382</v>
      </c>
      <c r="D77" s="21">
        <f t="shared" si="22"/>
        <v>10</v>
      </c>
      <c r="E77" s="22">
        <f t="shared" si="23"/>
        <v>0</v>
      </c>
      <c r="F77" s="19">
        <f t="shared" si="24"/>
        <v>10</v>
      </c>
      <c r="G77" s="20">
        <f t="shared" si="25"/>
        <v>11780.185000000001</v>
      </c>
      <c r="H77" s="20">
        <f t="shared" si="26"/>
        <v>12458.494389209933</v>
      </c>
      <c r="I77" s="21">
        <f t="shared" si="27"/>
        <v>297.23774341891738</v>
      </c>
      <c r="J77" s="19">
        <f t="shared" si="18"/>
        <v>600</v>
      </c>
      <c r="K77" s="21">
        <f t="shared" si="28"/>
        <v>24.087743418917398</v>
      </c>
      <c r="L77" s="21">
        <f t="shared" si="11"/>
        <v>24.087743418917398</v>
      </c>
      <c r="M77" s="20">
        <f t="shared" si="19"/>
        <v>540</v>
      </c>
      <c r="N77" s="21">
        <f t="shared" si="21"/>
        <v>36.060309481376947</v>
      </c>
      <c r="O77" s="22">
        <f t="shared" si="12"/>
        <v>1.8012061896275386</v>
      </c>
      <c r="P77" s="22">
        <f t="shared" si="13"/>
        <v>0.60040206320917955</v>
      </c>
      <c r="V77" s="8"/>
    </row>
    <row r="78" spans="2:22" x14ac:dyDescent="0.25">
      <c r="B78" s="15">
        <v>55</v>
      </c>
      <c r="C78" s="16">
        <f t="shared" si="20"/>
        <v>230329.76036192119</v>
      </c>
      <c r="D78" s="17">
        <f t="shared" si="22"/>
        <v>10</v>
      </c>
      <c r="E78" s="18">
        <f t="shared" si="23"/>
        <v>0</v>
      </c>
      <c r="F78" s="15">
        <f t="shared" si="24"/>
        <v>10</v>
      </c>
      <c r="G78" s="16">
        <f t="shared" si="25"/>
        <v>11780.185000000001</v>
      </c>
      <c r="H78" s="16">
        <f t="shared" si="26"/>
        <v>12454.261449252639</v>
      </c>
      <c r="I78" s="17">
        <f t="shared" si="27"/>
        <v>297.14217940001441</v>
      </c>
      <c r="J78" s="15">
        <f t="shared" si="18"/>
        <v>600</v>
      </c>
      <c r="K78" s="17">
        <f t="shared" si="28"/>
        <v>23.992179400014436</v>
      </c>
      <c r="L78" s="17">
        <f t="shared" si="11"/>
        <v>23.992179400014436</v>
      </c>
      <c r="M78" s="16">
        <f t="shared" si="19"/>
        <v>550</v>
      </c>
      <c r="N78" s="17">
        <f t="shared" si="21"/>
        <v>36.183770230131337</v>
      </c>
      <c r="O78" s="18">
        <f t="shared" si="12"/>
        <v>1.8236754046026269</v>
      </c>
      <c r="P78" s="18">
        <f t="shared" si="13"/>
        <v>0.60789180153420896</v>
      </c>
      <c r="V78" s="8"/>
    </row>
    <row r="79" spans="2:22" ht="14.25" customHeight="1" x14ac:dyDescent="0.25">
      <c r="B79" s="19">
        <v>56</v>
      </c>
      <c r="C79" s="20">
        <f t="shared" si="20"/>
        <v>230259.68804506058</v>
      </c>
      <c r="D79" s="21">
        <f t="shared" si="22"/>
        <v>10</v>
      </c>
      <c r="E79" s="22">
        <f t="shared" si="23"/>
        <v>0</v>
      </c>
      <c r="F79" s="19">
        <f t="shared" si="24"/>
        <v>10</v>
      </c>
      <c r="G79" s="20">
        <f t="shared" si="25"/>
        <v>11780.185000000001</v>
      </c>
      <c r="H79" s="20">
        <f t="shared" si="26"/>
        <v>12450.257316860605</v>
      </c>
      <c r="I79" s="21">
        <f t="shared" si="27"/>
        <v>297.05178100375485</v>
      </c>
      <c r="J79" s="19">
        <f t="shared" si="18"/>
        <v>600</v>
      </c>
      <c r="K79" s="21">
        <f t="shared" si="28"/>
        <v>23.901781003754877</v>
      </c>
      <c r="L79" s="21">
        <f t="shared" si="11"/>
        <v>23.901781003754877</v>
      </c>
      <c r="M79" s="20">
        <f t="shared" si="19"/>
        <v>560</v>
      </c>
      <c r="N79" s="21">
        <f t="shared" si="21"/>
        <v>36.300557424899019</v>
      </c>
      <c r="O79" s="22">
        <f t="shared" si="12"/>
        <v>1.8460111484979804</v>
      </c>
      <c r="P79" s="22">
        <f t="shared" si="13"/>
        <v>0.61533704949932677</v>
      </c>
      <c r="V79" s="8"/>
    </row>
    <row r="80" spans="2:22" x14ac:dyDescent="0.25">
      <c r="B80" s="15">
        <v>57</v>
      </c>
      <c r="C80" s="16">
        <f t="shared" si="20"/>
        <v>230193.40342100326</v>
      </c>
      <c r="D80" s="17">
        <f t="shared" si="22"/>
        <v>10</v>
      </c>
      <c r="E80" s="18">
        <f t="shared" si="23"/>
        <v>0</v>
      </c>
      <c r="F80" s="15">
        <f t="shared" si="24"/>
        <v>10</v>
      </c>
      <c r="G80" s="16">
        <f t="shared" si="25"/>
        <v>11780.185000000001</v>
      </c>
      <c r="H80" s="16">
        <f t="shared" si="26"/>
        <v>12446.46962405733</v>
      </c>
      <c r="I80" s="17">
        <f t="shared" si="27"/>
        <v>296.96626900729308</v>
      </c>
      <c r="J80" s="15">
        <f t="shared" si="18"/>
        <v>600</v>
      </c>
      <c r="K80" s="17">
        <f t="shared" si="28"/>
        <v>23.816269007293101</v>
      </c>
      <c r="L80" s="17">
        <f t="shared" si="11"/>
        <v>23.816269007293101</v>
      </c>
      <c r="M80" s="16">
        <f t="shared" si="19"/>
        <v>570</v>
      </c>
      <c r="N80" s="17">
        <f t="shared" si="21"/>
        <v>36.411031798327897</v>
      </c>
      <c r="O80" s="18">
        <f t="shared" si="12"/>
        <v>1.8682206359665581</v>
      </c>
      <c r="P80" s="18">
        <f t="shared" si="13"/>
        <v>0.62274021198885265</v>
      </c>
      <c r="V80" s="8"/>
    </row>
    <row r="81" spans="2:22" ht="14.25" customHeight="1" x14ac:dyDescent="0.25">
      <c r="B81" s="19">
        <v>58</v>
      </c>
      <c r="C81" s="20">
        <f t="shared" si="20"/>
        <v>230130.70174959768</v>
      </c>
      <c r="D81" s="21">
        <f t="shared" si="22"/>
        <v>10</v>
      </c>
      <c r="E81" s="22">
        <f t="shared" si="23"/>
        <v>0</v>
      </c>
      <c r="F81" s="19">
        <f t="shared" si="24"/>
        <v>10</v>
      </c>
      <c r="G81" s="20">
        <f t="shared" si="25"/>
        <v>11780.185000000001</v>
      </c>
      <c r="H81" s="20">
        <f t="shared" si="26"/>
        <v>12442.886671405582</v>
      </c>
      <c r="I81" s="21">
        <f t="shared" si="27"/>
        <v>296.88537928091034</v>
      </c>
      <c r="J81" s="19">
        <f t="shared" si="18"/>
        <v>600</v>
      </c>
      <c r="K81" s="21">
        <f t="shared" si="28"/>
        <v>23.735379280910365</v>
      </c>
      <c r="L81" s="21">
        <f t="shared" si="11"/>
        <v>23.735379280910365</v>
      </c>
      <c r="M81" s="20">
        <f t="shared" si="19"/>
        <v>580</v>
      </c>
      <c r="N81" s="21">
        <f t="shared" si="21"/>
        <v>36.515534584003859</v>
      </c>
      <c r="O81" s="22">
        <f t="shared" si="12"/>
        <v>1.8903106916800771</v>
      </c>
      <c r="P81" s="22">
        <f t="shared" si="13"/>
        <v>0.63010356389335909</v>
      </c>
      <c r="V81" s="8"/>
    </row>
    <row r="82" spans="2:22" x14ac:dyDescent="0.25">
      <c r="B82" s="15">
        <v>59</v>
      </c>
      <c r="C82" s="16">
        <f t="shared" si="20"/>
        <v>230071.38935772752</v>
      </c>
      <c r="D82" s="17">
        <f t="shared" si="22"/>
        <v>10</v>
      </c>
      <c r="E82" s="18">
        <f t="shared" si="23"/>
        <v>0</v>
      </c>
      <c r="F82" s="15">
        <f t="shared" si="24"/>
        <v>10</v>
      </c>
      <c r="G82" s="16">
        <f t="shared" si="25"/>
        <v>11780.185000000001</v>
      </c>
      <c r="H82" s="16">
        <f t="shared" si="26"/>
        <v>12439.497391870145</v>
      </c>
      <c r="I82" s="17">
        <f t="shared" si="27"/>
        <v>296.80886197216989</v>
      </c>
      <c r="J82" s="15">
        <f t="shared" si="18"/>
        <v>600</v>
      </c>
      <c r="K82" s="17">
        <f t="shared" si="28"/>
        <v>23.658861972169916</v>
      </c>
      <c r="L82" s="17">
        <f t="shared" si="11"/>
        <v>23.658861972169916</v>
      </c>
      <c r="M82" s="16">
        <f t="shared" si="19"/>
        <v>590</v>
      </c>
      <c r="N82" s="17">
        <f t="shared" si="21"/>
        <v>36.614388570454125</v>
      </c>
      <c r="O82" s="18">
        <f t="shared" si="12"/>
        <v>1.9122877714090825</v>
      </c>
      <c r="P82" s="18">
        <f t="shared" si="13"/>
        <v>0.63742925713636078</v>
      </c>
      <c r="V82" s="8"/>
    </row>
    <row r="83" spans="2:22" ht="14.25" customHeight="1" x14ac:dyDescent="0.25">
      <c r="B83" s="19">
        <v>60</v>
      </c>
      <c r="C83" s="20">
        <f t="shared" si="20"/>
        <v>230015.28304109359</v>
      </c>
      <c r="D83" s="21">
        <f t="shared" si="22"/>
        <v>10</v>
      </c>
      <c r="E83" s="22">
        <f t="shared" si="23"/>
        <v>0</v>
      </c>
      <c r="F83" s="19">
        <f t="shared" si="24"/>
        <v>10</v>
      </c>
      <c r="G83" s="20">
        <f t="shared" si="25"/>
        <v>11780.185000000001</v>
      </c>
      <c r="H83" s="20">
        <f t="shared" si="26"/>
        <v>12436.29131663392</v>
      </c>
      <c r="I83" s="21">
        <f t="shared" si="27"/>
        <v>296.73648073417218</v>
      </c>
      <c r="J83" s="19">
        <f t="shared" si="18"/>
        <v>600</v>
      </c>
      <c r="K83" s="21">
        <f t="shared" si="28"/>
        <v>23.586480734172198</v>
      </c>
      <c r="L83" s="21">
        <f t="shared" si="11"/>
        <v>23.586480734172198</v>
      </c>
      <c r="M83" s="20">
        <f t="shared" si="19"/>
        <v>600</v>
      </c>
      <c r="N83" s="21">
        <f t="shared" si="21"/>
        <v>36.707899098177343</v>
      </c>
      <c r="O83" s="22">
        <f t="shared" si="12"/>
        <v>1.9341579819635468</v>
      </c>
      <c r="P83" s="22">
        <f t="shared" si="13"/>
        <v>0.64471932732118231</v>
      </c>
      <c r="V83" s="8"/>
    </row>
    <row r="84" spans="2:22" x14ac:dyDescent="0.25">
      <c r="B84" s="15"/>
      <c r="C84" s="16"/>
      <c r="D84" s="17"/>
      <c r="E84" s="18"/>
      <c r="F84" s="15"/>
      <c r="G84" s="16"/>
      <c r="H84" s="16"/>
      <c r="I84" s="17"/>
      <c r="J84" s="15"/>
      <c r="K84" s="17"/>
      <c r="L84" s="17"/>
      <c r="M84" s="16"/>
      <c r="N84" s="17"/>
      <c r="O84" s="17"/>
      <c r="P84" s="17"/>
      <c r="V84" s="8"/>
    </row>
    <row r="85" spans="2:22" ht="14.25" customHeight="1" x14ac:dyDescent="0.25">
      <c r="B85" s="19"/>
      <c r="C85" s="20"/>
      <c r="D85" s="21"/>
      <c r="E85" s="22"/>
      <c r="F85" s="19"/>
      <c r="G85" s="20"/>
      <c r="H85" s="20"/>
      <c r="I85" s="21"/>
      <c r="J85" s="19"/>
      <c r="K85" s="21"/>
      <c r="L85" s="21"/>
      <c r="M85" s="20"/>
      <c r="N85" s="21"/>
      <c r="O85" s="21"/>
      <c r="P85" s="21"/>
      <c r="V85" s="8"/>
    </row>
    <row r="86" spans="2:22" x14ac:dyDescent="0.25">
      <c r="B86" s="15"/>
      <c r="C86" s="16"/>
      <c r="D86" s="17"/>
      <c r="E86" s="18"/>
      <c r="F86" s="15"/>
      <c r="G86" s="16"/>
      <c r="H86" s="16"/>
      <c r="I86" s="17"/>
      <c r="J86" s="15"/>
      <c r="K86" s="17"/>
      <c r="L86" s="17"/>
      <c r="M86" s="16"/>
      <c r="N86" s="17"/>
      <c r="O86" s="17"/>
      <c r="P86" s="17"/>
      <c r="V86" s="8"/>
    </row>
    <row r="87" spans="2:22" x14ac:dyDescent="0.25">
      <c r="C87" s="5"/>
      <c r="D87" s="6"/>
      <c r="E87" s="7"/>
      <c r="G87" s="5"/>
      <c r="H87" s="5"/>
      <c r="I87" s="6"/>
      <c r="K87" s="6"/>
      <c r="L87" s="6"/>
      <c r="M87" s="5"/>
      <c r="N87" s="6"/>
      <c r="O87" s="6"/>
      <c r="P87" s="6"/>
      <c r="V87" s="8"/>
    </row>
    <row r="88" spans="2:22" x14ac:dyDescent="0.25">
      <c r="C88" s="5"/>
      <c r="D88" s="6"/>
      <c r="E88" s="7"/>
      <c r="G88" s="5"/>
      <c r="H88" s="5"/>
      <c r="I88" s="6"/>
      <c r="K88" s="6"/>
      <c r="L88" s="6"/>
      <c r="M88" s="5"/>
      <c r="N88" s="6"/>
      <c r="O88" s="6"/>
      <c r="P88" s="6"/>
      <c r="V88" s="8"/>
    </row>
    <row r="89" spans="2:22" x14ac:dyDescent="0.25">
      <c r="C89" s="5"/>
      <c r="D89" s="6"/>
      <c r="E89" s="7"/>
      <c r="G89" s="5"/>
      <c r="H89" s="5"/>
      <c r="I89" s="6"/>
      <c r="K89" s="6"/>
      <c r="L89" s="6"/>
      <c r="M89" s="5"/>
      <c r="N89" s="6"/>
      <c r="O89" s="6"/>
      <c r="P89" s="6"/>
      <c r="V89" s="8"/>
    </row>
    <row r="90" spans="2:22" x14ac:dyDescent="0.25">
      <c r="C90" s="5"/>
      <c r="D90" s="6"/>
      <c r="E90" s="7"/>
      <c r="G90" s="5"/>
      <c r="H90" s="5"/>
      <c r="I90" s="6"/>
      <c r="K90" s="6"/>
      <c r="L90" s="6"/>
      <c r="M90" s="5"/>
      <c r="N90" s="6"/>
      <c r="O90" s="6"/>
      <c r="P90" s="6"/>
      <c r="V90" s="8"/>
    </row>
    <row r="91" spans="2:22" x14ac:dyDescent="0.25">
      <c r="C91" s="5"/>
      <c r="D91" s="6"/>
      <c r="E91" s="7"/>
      <c r="G91" s="5"/>
      <c r="H91" s="5"/>
      <c r="I91" s="6"/>
      <c r="K91" s="6"/>
      <c r="L91" s="6"/>
      <c r="M91" s="5"/>
      <c r="N91" s="6"/>
      <c r="O91" s="6"/>
      <c r="P91" s="6"/>
      <c r="V91" s="8"/>
    </row>
    <row r="92" spans="2:22" x14ac:dyDescent="0.25">
      <c r="N92" s="6"/>
      <c r="O92" s="6"/>
      <c r="P92" s="6"/>
    </row>
  </sheetData>
  <conditionalFormatting sqref="K87:K91 K23:K26">
    <cfRule type="iconSet" priority="6">
      <iconSet>
        <cfvo type="percent" val="0"/>
        <cfvo type="num" val="40"/>
        <cfvo type="num" val="40"/>
      </iconSet>
    </cfRule>
  </conditionalFormatting>
  <conditionalFormatting sqref="K27:K86">
    <cfRule type="iconSet" priority="3">
      <iconSet>
        <cfvo type="percent" val="0"/>
        <cfvo type="num" val="40"/>
        <cfvo type="num" val="40"/>
      </iconSet>
    </cfRule>
  </conditionalFormatting>
  <conditionalFormatting sqref="L87:L91 L23:L26">
    <cfRule type="iconSet" priority="2">
      <iconSet>
        <cfvo type="percent" val="0"/>
        <cfvo type="num" val="40"/>
        <cfvo type="num" val="40"/>
      </iconSet>
    </cfRule>
  </conditionalFormatting>
  <conditionalFormatting sqref="L27:L86">
    <cfRule type="iconSet" priority="1">
      <iconSet>
        <cfvo type="percent" val="0"/>
        <cfvo type="num" val="40"/>
        <cfvo type="num" val="40"/>
      </iconSet>
    </cfRule>
  </conditionalFormatting>
  <pageMargins left="0.7" right="0.7" top="0.75" bottom="0.75" header="0.3" footer="0.3"/>
  <pageSetup orientation="landscape" r:id="rId1"/>
  <headerFooter>
    <oddHeader>&amp;C&amp;"arial,Bold"&amp;10&amp;K3E8430Nokia Internal Use Only</oddHeader>
    <oddFooter>&amp;C&amp;"arial,Bold"&amp;10&amp;K3E8430Nokia Internal Use Only</oddFooter>
    <evenHeader>&amp;C&amp;"arial,Bold"&amp;10&amp;K3E8430Nokia Internal Use Only</evenHeader>
    <evenFooter>&amp;C&amp;"arial,Bold"&amp;10&amp;K3E8430Nokia Internal Use Only</evenFooter>
    <firstHeader>&amp;C&amp;"arial,Bold"&amp;10&amp;K3E8430Nokia Internal Use Only</firstHeader>
    <firstFooter>&amp;C&amp;"arial,Bold"&amp;10&amp;K3E8430Nokia Internal Use Only</first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Nokia Oyj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WKS_Admin</dc:creator>
  <cp:lastModifiedBy>WKS_Admin</cp:lastModifiedBy>
  <cp:lastPrinted>2013-03-11T15:18:48Z</cp:lastPrinted>
  <dcterms:created xsi:type="dcterms:W3CDTF">2013-03-08T07:32:51Z</dcterms:created>
  <dcterms:modified xsi:type="dcterms:W3CDTF">2013-03-14T21:59:00Z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aa59307f-65c8-4b6f-8c22-bd2553f4cdf1</vt:lpwstr>
  </property>
  <property fmtid="{D5CDD505-2E9C-101B-9397-08002B2CF9AE}" pid="3" name="NokiaConfidentiality">
    <vt:lpwstr>Company Confidential</vt:lpwstr>
  </property>
</Properties>
</file>