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020" windowHeight="1296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N38" i="1" l="1"/>
  <c r="N22" i="1"/>
  <c r="I49" i="1"/>
  <c r="I47" i="1"/>
  <c r="J47" i="1" s="1"/>
  <c r="K47" i="1" s="1"/>
  <c r="L47" i="1" s="1"/>
  <c r="M47" i="1" s="1"/>
  <c r="H47" i="1"/>
  <c r="G47" i="1"/>
  <c r="F47" i="1"/>
  <c r="I46" i="1"/>
  <c r="J46" i="1" s="1"/>
  <c r="J49" i="1" s="1"/>
  <c r="H46" i="1"/>
  <c r="G46" i="1"/>
  <c r="F46" i="1"/>
  <c r="K46" i="1" l="1"/>
  <c r="I33" i="1"/>
  <c r="I34" i="1"/>
  <c r="I35" i="1"/>
  <c r="I36" i="1"/>
  <c r="I32" i="1"/>
  <c r="I22" i="1"/>
  <c r="L46" i="1" l="1"/>
  <c r="K49" i="1"/>
  <c r="J22" i="1"/>
  <c r="K22" i="1" s="1"/>
  <c r="L22" i="1" s="1"/>
  <c r="M22" i="1" s="1"/>
  <c r="H22" i="1"/>
  <c r="G22" i="1"/>
  <c r="F22" i="1"/>
  <c r="H33" i="1"/>
  <c r="H34" i="1"/>
  <c r="H35" i="1"/>
  <c r="H36" i="1"/>
  <c r="H32" i="1"/>
  <c r="G33" i="1"/>
  <c r="G34" i="1"/>
  <c r="G35" i="1"/>
  <c r="G36" i="1"/>
  <c r="G32" i="1"/>
  <c r="F33" i="1"/>
  <c r="F34" i="1"/>
  <c r="F35" i="1"/>
  <c r="F36" i="1"/>
  <c r="F32" i="1"/>
  <c r="G7" i="1"/>
  <c r="M46" i="1" l="1"/>
  <c r="M49" i="1" s="1"/>
  <c r="N49" i="1" s="1"/>
  <c r="L49" i="1"/>
  <c r="L8" i="1"/>
  <c r="L9" i="1"/>
  <c r="L10" i="1"/>
  <c r="L11" i="1"/>
  <c r="L12" i="1"/>
  <c r="L13" i="1"/>
  <c r="L14" i="1"/>
  <c r="L7" i="1"/>
  <c r="L6" i="1"/>
  <c r="G8" i="1"/>
  <c r="G9" i="1"/>
  <c r="G10" i="1"/>
  <c r="G11" i="1"/>
  <c r="G12" i="1"/>
  <c r="G13" i="1"/>
  <c r="G14" i="1"/>
  <c r="G6" i="1"/>
  <c r="M7" i="1"/>
  <c r="M8" i="1"/>
  <c r="M9" i="1"/>
  <c r="M10" i="1"/>
  <c r="M11" i="1"/>
  <c r="M12" i="1"/>
  <c r="M13" i="1"/>
  <c r="M14" i="1"/>
  <c r="M6" i="1"/>
  <c r="N33" i="2" l="1"/>
  <c r="N34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6" i="2"/>
  <c r="N5" i="2"/>
  <c r="L34" i="2"/>
  <c r="M34" i="2"/>
  <c r="K34" i="2"/>
  <c r="E34" i="2"/>
  <c r="G34" i="2"/>
  <c r="I34" i="2"/>
  <c r="B34" i="2"/>
  <c r="L33" i="2"/>
  <c r="M33" i="2"/>
  <c r="K33" i="2"/>
  <c r="E33" i="2"/>
  <c r="G33" i="2"/>
  <c r="I33" i="2"/>
  <c r="B33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6" i="2"/>
  <c r="L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5" i="2"/>
  <c r="AD38" i="1" l="1"/>
  <c r="I38" i="1" l="1"/>
  <c r="J32" i="1"/>
  <c r="J34" i="1"/>
  <c r="J35" i="1"/>
  <c r="J36" i="1"/>
  <c r="K32" i="1" l="1"/>
  <c r="L32" i="1" s="1"/>
  <c r="K34" i="1"/>
  <c r="L34" i="1" s="1"/>
  <c r="M34" i="1" s="1"/>
  <c r="K35" i="1"/>
  <c r="L35" i="1" s="1"/>
  <c r="M35" i="1" s="1"/>
  <c r="K36" i="1"/>
  <c r="L36" i="1" s="1"/>
  <c r="M36" i="1" s="1"/>
  <c r="J33" i="1"/>
  <c r="J38" i="1" s="1"/>
  <c r="M32" i="1" l="1"/>
  <c r="K33" i="1"/>
  <c r="K38" i="1" l="1"/>
  <c r="L33" i="1"/>
  <c r="M33" i="1" l="1"/>
  <c r="M38" i="1" s="1"/>
  <c r="L38" i="1"/>
</calcChain>
</file>

<file path=xl/sharedStrings.xml><?xml version="1.0" encoding="utf-8"?>
<sst xmlns="http://schemas.openxmlformats.org/spreadsheetml/2006/main" count="123" uniqueCount="64">
  <si>
    <t>t</t>
  </si>
  <si>
    <t>COP</t>
  </si>
  <si>
    <t>.</t>
  </si>
  <si>
    <t>EN14511</t>
  </si>
  <si>
    <t>V</t>
  </si>
  <si>
    <t>kWh</t>
  </si>
  <si>
    <t>Antoteho</t>
  </si>
  <si>
    <t>vunktio</t>
  </si>
  <si>
    <t>P_anto</t>
  </si>
  <si>
    <t>P_Otto</t>
  </si>
  <si>
    <t>10_20</t>
  </si>
  <si>
    <t>20_30</t>
  </si>
  <si>
    <t>30_40</t>
  </si>
  <si>
    <t>40_50</t>
  </si>
  <si>
    <t>50_60</t>
  </si>
  <si>
    <t>Aika</t>
  </si>
  <si>
    <t>Käytetty energia</t>
  </si>
  <si>
    <t>h</t>
  </si>
  <si>
    <t>€/kWh</t>
  </si>
  <si>
    <t>€/v</t>
  </si>
  <si>
    <t>Päiväys</t>
  </si>
  <si>
    <t>KV MWh Total</t>
  </si>
  <si>
    <t>KV MWh/kk</t>
  </si>
  <si>
    <t>KV m3 total</t>
  </si>
  <si>
    <t>KV m3/kk</t>
  </si>
  <si>
    <t>KV h total</t>
  </si>
  <si>
    <t>KV h/kk</t>
  </si>
  <si>
    <t>huhti</t>
  </si>
  <si>
    <t>touko</t>
  </si>
  <si>
    <t>kesä</t>
  </si>
  <si>
    <t>heinä</t>
  </si>
  <si>
    <t>elo</t>
  </si>
  <si>
    <t>syys</t>
  </si>
  <si>
    <t>loka</t>
  </si>
  <si>
    <t>marras</t>
  </si>
  <si>
    <t>joulu</t>
  </si>
  <si>
    <t>tammi</t>
  </si>
  <si>
    <t>helmi</t>
  </si>
  <si>
    <t>maalis</t>
  </si>
  <si>
    <t>KV m3/Vrk</t>
  </si>
  <si>
    <t>Käyntiaika  h/vrk</t>
  </si>
  <si>
    <t>kWh/vrk</t>
  </si>
  <si>
    <t>2016 1_4</t>
  </si>
  <si>
    <t>2015 1_12</t>
  </si>
  <si>
    <t>Ottoteho</t>
  </si>
  <si>
    <t>Kylmän varaajan lämmitys</t>
  </si>
  <si>
    <t>Tuotettu energia</t>
  </si>
  <si>
    <t>Nykyinen menetelmä</t>
  </si>
  <si>
    <t>Säiliö</t>
  </si>
  <si>
    <t>Menovesi</t>
  </si>
  <si>
    <t>15_25</t>
  </si>
  <si>
    <t>25_35</t>
  </si>
  <si>
    <t>35_45</t>
  </si>
  <si>
    <t>45_55</t>
  </si>
  <si>
    <t>55_65</t>
  </si>
  <si>
    <t>D t</t>
  </si>
  <si>
    <t>T menovesi</t>
  </si>
  <si>
    <t>15_35</t>
  </si>
  <si>
    <t>35_65</t>
  </si>
  <si>
    <t>10_30</t>
  </si>
  <si>
    <t>30_60</t>
  </si>
  <si>
    <t>Säästö €/v</t>
  </si>
  <si>
    <t>Nibe Pool 40 esilämmitys</t>
  </si>
  <si>
    <t>Lähtötiedot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</si>
</sst>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1" fontId="1" fillId="0" borderId="0" xfId="0" applyNumberFormat="1" applyFont="1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Font="1"/>
    <xf numFmtId="165" fontId="0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079383944931415E-2"/>
          <c:y val="3.1407493209895644E-2"/>
          <c:w val="0.90653856947126887"/>
          <c:h val="0.90381970410123313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Taul1!$F$4:$F$5</c:f>
              <c:strCache>
                <c:ptCount val="1"/>
                <c:pt idx="0">
                  <c:v>COP EN14511</c:v>
                </c:pt>
              </c:strCache>
            </c:strRef>
          </c:tx>
          <c:trendline>
            <c:trendlineType val="linear"/>
            <c:forward val="20"/>
            <c:backward val="10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Taul1!$E$6:$E$10</c:f>
              <c:numCache>
                <c:formatCode>General</c:formatCode>
                <c:ptCount val="5"/>
                <c:pt idx="0">
                  <c:v>35</c:v>
                </c:pt>
                <c:pt idx="1">
                  <c:v>45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</c:numCache>
            </c:numRef>
          </c:xVal>
          <c:yVal>
            <c:numRef>
              <c:f>Taul1!$F$6:$F$10</c:f>
              <c:numCache>
                <c:formatCode>General</c:formatCode>
                <c:ptCount val="5"/>
                <c:pt idx="0">
                  <c:v>4.4400000000000004</c:v>
                </c:pt>
                <c:pt idx="1">
                  <c:v>3.57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Taul1!$K$4:$K$5</c:f>
              <c:strCache>
                <c:ptCount val="1"/>
                <c:pt idx="0">
                  <c:v>Ottoteho EN14511</c:v>
                </c:pt>
              </c:strCache>
            </c:strRef>
          </c:tx>
          <c:trendline>
            <c:trendlineType val="linear"/>
            <c:forward val="20"/>
            <c:backward val="25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Taul1!$I$6:$I$7</c:f>
              <c:numCache>
                <c:formatCode>General</c:formatCode>
                <c:ptCount val="2"/>
                <c:pt idx="0">
                  <c:v>35</c:v>
                </c:pt>
                <c:pt idx="1">
                  <c:v>45</c:v>
                </c:pt>
              </c:numCache>
            </c:numRef>
          </c:xVal>
          <c:yVal>
            <c:numRef>
              <c:f>Taul1!$K$6:$K$7</c:f>
              <c:numCache>
                <c:formatCode>General</c:formatCode>
                <c:ptCount val="2"/>
                <c:pt idx="0">
                  <c:v>6.92</c:v>
                </c:pt>
                <c:pt idx="1">
                  <c:v>8.34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310976"/>
        <c:axId val="95312512"/>
      </c:scatterChart>
      <c:scatterChart>
        <c:scatterStyle val="lineMarker"/>
        <c:varyColors val="0"/>
        <c:ser>
          <c:idx val="2"/>
          <c:order val="1"/>
          <c:tx>
            <c:strRef>
              <c:f>Taul1!$J$4:$J$5</c:f>
              <c:strCache>
                <c:ptCount val="1"/>
                <c:pt idx="0">
                  <c:v>Antoteho EN14511</c:v>
                </c:pt>
              </c:strCache>
            </c:strRef>
          </c:tx>
          <c:trendline>
            <c:trendlineType val="linear"/>
            <c:forward val="20"/>
            <c:backward val="15"/>
            <c:dispRSqr val="0"/>
            <c:dispEq val="1"/>
            <c:trendlineLbl>
              <c:layout>
                <c:manualLayout>
                  <c:x val="-2.2202743524983904E-2"/>
                  <c:y val="-3.4803208554573577E-2"/>
                </c:manualLayout>
              </c:layout>
              <c:numFmt formatCode="General" sourceLinked="0"/>
            </c:trendlineLbl>
          </c:trendline>
          <c:xVal>
            <c:numRef>
              <c:f>Taul1!$I$6:$I$7</c:f>
              <c:numCache>
                <c:formatCode>General</c:formatCode>
                <c:ptCount val="2"/>
                <c:pt idx="0">
                  <c:v>35</c:v>
                </c:pt>
                <c:pt idx="1">
                  <c:v>45</c:v>
                </c:pt>
              </c:numCache>
            </c:numRef>
          </c:xVal>
          <c:yVal>
            <c:numRef>
              <c:f>Taul1!$J$6:$J$7</c:f>
              <c:numCache>
                <c:formatCode>General</c:formatCode>
                <c:ptCount val="2"/>
                <c:pt idx="0">
                  <c:v>30.72</c:v>
                </c:pt>
                <c:pt idx="1">
                  <c:v>29.74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319936"/>
        <c:axId val="95318400"/>
      </c:scatterChart>
      <c:valAx>
        <c:axId val="95310976"/>
        <c:scaling>
          <c:orientation val="minMax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95312512"/>
        <c:crosses val="autoZero"/>
        <c:crossBetween val="midCat"/>
      </c:valAx>
      <c:valAx>
        <c:axId val="95312512"/>
        <c:scaling>
          <c:orientation val="minMax"/>
          <c:max val="11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#,##0.0" sourceLinked="0"/>
        <c:majorTickMark val="out"/>
        <c:minorTickMark val="none"/>
        <c:tickLblPos val="nextTo"/>
        <c:crossAx val="95310976"/>
        <c:crosses val="autoZero"/>
        <c:crossBetween val="midCat"/>
        <c:majorUnit val="0.5"/>
        <c:minorUnit val="0.1"/>
      </c:valAx>
      <c:valAx>
        <c:axId val="95318400"/>
        <c:scaling>
          <c:orientation val="minMax"/>
          <c:max val="34"/>
          <c:min val="23"/>
        </c:scaling>
        <c:delete val="0"/>
        <c:axPos val="r"/>
        <c:numFmt formatCode="General" sourceLinked="1"/>
        <c:majorTickMark val="out"/>
        <c:minorTickMark val="none"/>
        <c:tickLblPos val="nextTo"/>
        <c:crossAx val="95319936"/>
        <c:crosses val="max"/>
        <c:crossBetween val="midCat"/>
        <c:majorUnit val="1"/>
      </c:valAx>
      <c:valAx>
        <c:axId val="95319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53184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4076990376202981E-2"/>
          <c:y val="0.58507455290555643"/>
          <c:w val="0.27268442859736874"/>
          <c:h val="0.2030647207841299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251460</xdr:colOff>
      <xdr:row>1</xdr:row>
      <xdr:rowOff>60960</xdr:rowOff>
    </xdr:from>
    <xdr:to>
      <xdr:col>23</xdr:col>
      <xdr:colOff>449580</xdr:colOff>
      <xdr:row>26</xdr:row>
      <xdr:rowOff>45720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67"/>
  <sheetViews>
    <sheetView tabSelected="1" topLeftCell="A13" workbookViewId="0">
      <selection activeCell="R47" sqref="R47"/>
    </sheetView>
  </sheetViews>
  <sheetFormatPr defaultRowHeight="14.4" x14ac:dyDescent="0.3"/>
  <cols>
    <col min="1" max="1" width="5.77734375" customWidth="1"/>
    <col min="5" max="5" width="8.88671875" style="1"/>
    <col min="6" max="6" width="9.5546875" style="1" bestFit="1" customWidth="1"/>
    <col min="7" max="10" width="8.88671875" style="1"/>
    <col min="11" max="11" width="11.44140625" style="1" customWidth="1"/>
    <col min="12" max="12" width="7.88671875" style="1" customWidth="1"/>
    <col min="13" max="13" width="10.88671875" style="1" customWidth="1"/>
    <col min="14" max="16" width="10.6640625" style="1" customWidth="1"/>
    <col min="17" max="23" width="8.88671875" style="1"/>
  </cols>
  <sheetData>
    <row r="2" spans="2:30" x14ac:dyDescent="0.3">
      <c r="B2" s="3" t="s">
        <v>63</v>
      </c>
      <c r="C2" s="1"/>
      <c r="D2" s="1"/>
      <c r="AD2">
        <v>1.84</v>
      </c>
    </row>
    <row r="3" spans="2:30" x14ac:dyDescent="0.3">
      <c r="C3" s="1"/>
      <c r="D3" s="1"/>
      <c r="G3" s="1" t="s">
        <v>7</v>
      </c>
      <c r="L3" s="1" t="s">
        <v>7</v>
      </c>
      <c r="M3" s="1" t="s">
        <v>7</v>
      </c>
      <c r="AD3">
        <v>2.12</v>
      </c>
    </row>
    <row r="4" spans="2:30" s="3" customFormat="1" x14ac:dyDescent="0.3">
      <c r="C4" s="2"/>
      <c r="D4" s="2"/>
      <c r="E4" s="2" t="s">
        <v>0</v>
      </c>
      <c r="F4" s="2" t="s">
        <v>1</v>
      </c>
      <c r="G4" s="2" t="s">
        <v>1</v>
      </c>
      <c r="H4" s="2"/>
      <c r="I4" s="2" t="s">
        <v>0</v>
      </c>
      <c r="J4" s="2" t="s">
        <v>6</v>
      </c>
      <c r="K4" s="2" t="s">
        <v>44</v>
      </c>
      <c r="L4" s="2" t="s">
        <v>44</v>
      </c>
      <c r="M4" s="2" t="s">
        <v>6</v>
      </c>
      <c r="N4" s="2"/>
      <c r="S4" s="2"/>
      <c r="T4" s="2"/>
      <c r="U4" s="2"/>
      <c r="V4" s="2"/>
      <c r="W4" s="2"/>
      <c r="AD4" s="3">
        <v>2.2400000000000002</v>
      </c>
    </row>
    <row r="5" spans="2:30" s="3" customFormat="1" x14ac:dyDescent="0.3">
      <c r="C5" s="2"/>
      <c r="D5" s="2"/>
      <c r="E5" s="2" t="s">
        <v>2</v>
      </c>
      <c r="F5" s="2" t="s">
        <v>3</v>
      </c>
      <c r="G5" s="2" t="s">
        <v>3</v>
      </c>
      <c r="H5" s="2"/>
      <c r="I5" s="2" t="s">
        <v>2</v>
      </c>
      <c r="J5" s="2" t="s">
        <v>3</v>
      </c>
      <c r="K5" s="2" t="s">
        <v>3</v>
      </c>
      <c r="L5" s="2" t="s">
        <v>3</v>
      </c>
      <c r="M5" s="2" t="s">
        <v>3</v>
      </c>
      <c r="N5" s="2"/>
      <c r="S5" s="2"/>
      <c r="T5" s="2"/>
      <c r="U5" s="2"/>
      <c r="V5" s="2"/>
      <c r="W5" s="2"/>
      <c r="AD5" s="3">
        <v>2.17</v>
      </c>
    </row>
    <row r="6" spans="2:30" x14ac:dyDescent="0.3">
      <c r="C6" s="1"/>
      <c r="D6" s="1"/>
      <c r="E6" s="1">
        <v>35</v>
      </c>
      <c r="F6" s="1">
        <v>4.4400000000000004</v>
      </c>
      <c r="G6" s="4">
        <f>-0.087*E6+7.485</f>
        <v>4.4400000000000004</v>
      </c>
      <c r="H6" s="4"/>
      <c r="I6" s="1">
        <v>35</v>
      </c>
      <c r="J6" s="1">
        <v>30.72</v>
      </c>
      <c r="K6" s="1">
        <v>6.92</v>
      </c>
      <c r="L6" s="1">
        <f>0.142*I6+1.95</f>
        <v>6.92</v>
      </c>
      <c r="M6" s="4">
        <f>-0.098*I6+34.15</f>
        <v>30.72</v>
      </c>
      <c r="AD6">
        <v>1.9</v>
      </c>
    </row>
    <row r="7" spans="2:30" x14ac:dyDescent="0.3">
      <c r="C7" s="1"/>
      <c r="D7" s="1"/>
      <c r="E7" s="1">
        <v>45</v>
      </c>
      <c r="F7" s="1">
        <v>3.57</v>
      </c>
      <c r="G7" s="4">
        <f>-0.087*E7+7.485</f>
        <v>3.5700000000000007</v>
      </c>
      <c r="H7" s="4"/>
      <c r="I7" s="1">
        <v>45</v>
      </c>
      <c r="J7" s="1">
        <v>29.74</v>
      </c>
      <c r="K7" s="1">
        <v>8.34</v>
      </c>
      <c r="L7" s="1">
        <f>0.142*I7+1.95</f>
        <v>8.34</v>
      </c>
      <c r="M7" s="4">
        <f t="shared" ref="M7:M14" si="0">-0.098*I7+34.15</f>
        <v>29.74</v>
      </c>
      <c r="AD7">
        <v>1.25</v>
      </c>
    </row>
    <row r="8" spans="2:30" x14ac:dyDescent="0.3">
      <c r="C8" s="1"/>
      <c r="D8" s="1"/>
      <c r="E8" s="2">
        <v>10</v>
      </c>
      <c r="F8" s="2"/>
      <c r="G8" s="5">
        <f t="shared" ref="G8:G14" si="1">-0.087*E8+7.485</f>
        <v>6.6150000000000002</v>
      </c>
      <c r="H8" s="4"/>
      <c r="I8" s="2">
        <v>10</v>
      </c>
      <c r="J8" s="2"/>
      <c r="K8" s="2"/>
      <c r="L8" s="2">
        <f t="shared" ref="L8:L14" si="2">0.142*I8+1.95</f>
        <v>3.37</v>
      </c>
      <c r="M8" s="5">
        <f t="shared" si="0"/>
        <v>33.17</v>
      </c>
      <c r="AD8">
        <v>1</v>
      </c>
    </row>
    <row r="9" spans="2:30" x14ac:dyDescent="0.3">
      <c r="C9" s="1"/>
      <c r="D9" s="1"/>
      <c r="E9" s="2">
        <v>20</v>
      </c>
      <c r="F9" s="2"/>
      <c r="G9" s="5">
        <f t="shared" si="1"/>
        <v>5.745000000000001</v>
      </c>
      <c r="H9" s="4"/>
      <c r="I9" s="2">
        <v>20</v>
      </c>
      <c r="J9" s="2"/>
      <c r="K9" s="2"/>
      <c r="L9" s="2">
        <f t="shared" si="2"/>
        <v>4.79</v>
      </c>
      <c r="M9" s="5">
        <f t="shared" si="0"/>
        <v>32.19</v>
      </c>
      <c r="AD9">
        <v>0.9</v>
      </c>
    </row>
    <row r="10" spans="2:30" x14ac:dyDescent="0.3">
      <c r="C10" s="1"/>
      <c r="D10" s="1"/>
      <c r="E10" s="2">
        <v>30</v>
      </c>
      <c r="F10" s="2"/>
      <c r="G10" s="5">
        <f t="shared" si="1"/>
        <v>4.875</v>
      </c>
      <c r="H10" s="4"/>
      <c r="I10" s="2">
        <v>30</v>
      </c>
      <c r="J10" s="2"/>
      <c r="K10" s="2"/>
      <c r="L10" s="2">
        <f t="shared" si="2"/>
        <v>6.21</v>
      </c>
      <c r="M10" s="5">
        <f t="shared" si="0"/>
        <v>31.209999999999997</v>
      </c>
      <c r="AD10">
        <v>0.91</v>
      </c>
    </row>
    <row r="11" spans="2:30" x14ac:dyDescent="0.3">
      <c r="C11" s="1"/>
      <c r="D11" s="1"/>
      <c r="E11" s="2">
        <v>40</v>
      </c>
      <c r="F11" s="2"/>
      <c r="G11" s="5">
        <f t="shared" si="1"/>
        <v>4.0050000000000008</v>
      </c>
      <c r="H11" s="4"/>
      <c r="I11" s="2">
        <v>40</v>
      </c>
      <c r="J11" s="2"/>
      <c r="K11" s="2"/>
      <c r="L11" s="2">
        <f t="shared" si="2"/>
        <v>7.63</v>
      </c>
      <c r="M11" s="5">
        <f t="shared" si="0"/>
        <v>30.229999999999997</v>
      </c>
      <c r="AD11">
        <v>1.1200000000000001</v>
      </c>
    </row>
    <row r="12" spans="2:30" x14ac:dyDescent="0.3">
      <c r="C12" s="1"/>
      <c r="D12" s="1"/>
      <c r="E12" s="2">
        <v>50</v>
      </c>
      <c r="F12" s="2"/>
      <c r="G12" s="5">
        <f t="shared" si="1"/>
        <v>3.1350000000000007</v>
      </c>
      <c r="H12" s="4"/>
      <c r="I12" s="2">
        <v>50</v>
      </c>
      <c r="J12" s="2"/>
      <c r="K12" s="2"/>
      <c r="L12" s="2">
        <f t="shared" si="2"/>
        <v>9.0499999999999989</v>
      </c>
      <c r="M12" s="5">
        <f t="shared" si="0"/>
        <v>29.25</v>
      </c>
      <c r="AD12">
        <v>1.22</v>
      </c>
    </row>
    <row r="13" spans="2:30" x14ac:dyDescent="0.3">
      <c r="C13" s="1"/>
      <c r="D13" s="1"/>
      <c r="E13" s="2">
        <v>60</v>
      </c>
      <c r="F13" s="2"/>
      <c r="G13" s="5">
        <f t="shared" si="1"/>
        <v>2.2650000000000006</v>
      </c>
      <c r="H13" s="4"/>
      <c r="I13" s="2">
        <v>60</v>
      </c>
      <c r="J13" s="2"/>
      <c r="K13" s="2"/>
      <c r="L13" s="2">
        <f t="shared" si="2"/>
        <v>10.469999999999999</v>
      </c>
      <c r="M13" s="5">
        <f t="shared" si="0"/>
        <v>28.27</v>
      </c>
      <c r="AD13">
        <v>1.5</v>
      </c>
    </row>
    <row r="14" spans="2:30" x14ac:dyDescent="0.3">
      <c r="C14" s="1"/>
      <c r="D14" s="1"/>
      <c r="E14" s="2">
        <v>70</v>
      </c>
      <c r="F14" s="2"/>
      <c r="G14" s="5">
        <f t="shared" si="1"/>
        <v>1.3950000000000005</v>
      </c>
      <c r="H14" s="4"/>
      <c r="I14" s="2">
        <v>70</v>
      </c>
      <c r="J14" s="2"/>
      <c r="K14" s="2"/>
      <c r="L14" s="2">
        <f t="shared" si="2"/>
        <v>11.889999999999999</v>
      </c>
      <c r="M14" s="5">
        <f t="shared" si="0"/>
        <v>27.29</v>
      </c>
      <c r="AD14">
        <v>1.88</v>
      </c>
    </row>
    <row r="15" spans="2:30" x14ac:dyDescent="0.3">
      <c r="C15" s="1"/>
      <c r="D15" s="1"/>
      <c r="E15" s="2"/>
      <c r="F15" s="2"/>
      <c r="G15" s="5"/>
      <c r="H15" s="4"/>
      <c r="I15" s="2"/>
      <c r="J15" s="2"/>
      <c r="K15" s="2"/>
      <c r="L15" s="2"/>
      <c r="M15" s="5"/>
    </row>
    <row r="16" spans="2:30" x14ac:dyDescent="0.3">
      <c r="C16" s="1"/>
      <c r="D16" s="1"/>
      <c r="E16" s="2"/>
      <c r="F16" s="2"/>
      <c r="G16" s="5"/>
      <c r="H16" s="4"/>
      <c r="I16" s="2"/>
      <c r="J16" s="2"/>
      <c r="K16" s="2"/>
      <c r="L16" s="2"/>
      <c r="M16" s="5"/>
    </row>
    <row r="17" spans="2:30" x14ac:dyDescent="0.3">
      <c r="O17" s="2"/>
      <c r="P17" s="2"/>
      <c r="Q17" s="5"/>
    </row>
    <row r="18" spans="2:30" x14ac:dyDescent="0.3">
      <c r="B18" s="3" t="s">
        <v>47</v>
      </c>
      <c r="D18" s="3"/>
      <c r="E18" s="2"/>
      <c r="F18" s="2"/>
      <c r="G18" s="2"/>
      <c r="H18" s="2"/>
      <c r="I18" s="2" t="s">
        <v>4</v>
      </c>
      <c r="J18" s="2"/>
      <c r="K18" s="5"/>
      <c r="L18" s="5"/>
      <c r="M18" s="2"/>
      <c r="N18" s="2"/>
      <c r="O18" s="2"/>
      <c r="P18" s="2"/>
      <c r="Q18" s="5"/>
    </row>
    <row r="19" spans="2:30" x14ac:dyDescent="0.3">
      <c r="C19" s="3"/>
      <c r="D19" s="3"/>
      <c r="E19" s="2"/>
      <c r="F19" s="2"/>
      <c r="G19" s="2"/>
      <c r="H19" s="2"/>
      <c r="I19" s="2">
        <v>4205</v>
      </c>
      <c r="J19" s="2"/>
      <c r="K19" s="5"/>
      <c r="L19" s="22">
        <v>8.6599999999999996E-2</v>
      </c>
      <c r="M19" s="2"/>
      <c r="N19" s="2"/>
      <c r="O19" s="2"/>
      <c r="P19" s="2"/>
      <c r="Q19" s="5"/>
    </row>
    <row r="20" spans="2:30" ht="35.4" customHeight="1" x14ac:dyDescent="0.3">
      <c r="C20" s="14" t="s">
        <v>48</v>
      </c>
      <c r="D20" s="15" t="s">
        <v>55</v>
      </c>
      <c r="E20" s="15" t="s">
        <v>56</v>
      </c>
      <c r="F20" s="15" t="s">
        <v>1</v>
      </c>
      <c r="G20" s="15" t="s">
        <v>8</v>
      </c>
      <c r="H20" s="15" t="s">
        <v>9</v>
      </c>
      <c r="I20" s="15" t="s">
        <v>46</v>
      </c>
      <c r="J20" s="15" t="s">
        <v>15</v>
      </c>
      <c r="K20" s="16" t="s">
        <v>16</v>
      </c>
      <c r="L20" s="15" t="s">
        <v>18</v>
      </c>
      <c r="M20" s="13" t="s">
        <v>19</v>
      </c>
      <c r="N20" s="2" t="s">
        <v>61</v>
      </c>
      <c r="O20" s="2"/>
      <c r="P20" s="2"/>
      <c r="Q20" s="5"/>
    </row>
    <row r="21" spans="2:30" x14ac:dyDescent="0.3">
      <c r="C21" s="3"/>
      <c r="D21" s="3"/>
      <c r="E21" s="2"/>
      <c r="F21" s="2"/>
      <c r="G21" s="2"/>
      <c r="H21" s="2"/>
      <c r="I21" s="2" t="s">
        <v>5</v>
      </c>
      <c r="J21" s="2" t="s">
        <v>17</v>
      </c>
      <c r="K21" s="2" t="s">
        <v>5</v>
      </c>
      <c r="L21" s="2"/>
      <c r="M21" s="2"/>
      <c r="N21" s="2"/>
      <c r="O21" s="2"/>
      <c r="P21" s="2"/>
      <c r="Q21" s="5"/>
    </row>
    <row r="22" spans="2:30" s="23" customFormat="1" ht="15.6" x14ac:dyDescent="0.3">
      <c r="C22" s="23" t="s">
        <v>14</v>
      </c>
      <c r="D22" s="9">
        <v>53</v>
      </c>
      <c r="E22" s="9">
        <v>60</v>
      </c>
      <c r="F22" s="21">
        <f t="shared" ref="F22" si="3">-0.087*E22+7.485</f>
        <v>2.2650000000000006</v>
      </c>
      <c r="G22" s="24">
        <f t="shared" ref="G22" si="4">-0.098*E22+34.15</f>
        <v>28.27</v>
      </c>
      <c r="H22" s="24">
        <f t="shared" ref="H22" si="5">0.142*E22+1.95</f>
        <v>10.469999999999999</v>
      </c>
      <c r="I22" s="10">
        <f>D22*4.2*I$19/3600</f>
        <v>260.00916666666672</v>
      </c>
      <c r="J22" s="5">
        <f t="shared" ref="J22" si="6">I22/G22</f>
        <v>9.197352906496878</v>
      </c>
      <c r="K22" s="5">
        <f t="shared" ref="K22" si="7">J22*H22</f>
        <v>96.296284931022299</v>
      </c>
      <c r="L22" s="5">
        <f>L19*K22</f>
        <v>8.3392582750265305</v>
      </c>
      <c r="M22" s="10">
        <f>L22*365</f>
        <v>3043.8292703846837</v>
      </c>
      <c r="N22" s="25">
        <f>M22-M22</f>
        <v>0</v>
      </c>
      <c r="O22" s="9"/>
      <c r="P22" s="9"/>
      <c r="Q22" s="21"/>
      <c r="R22" s="9"/>
      <c r="S22" s="9"/>
      <c r="T22" s="9"/>
      <c r="U22" s="9"/>
      <c r="V22" s="9"/>
      <c r="W22" s="9"/>
    </row>
    <row r="23" spans="2:30" x14ac:dyDescent="0.3">
      <c r="I23" s="2"/>
      <c r="J23" s="2"/>
      <c r="K23" s="5"/>
      <c r="L23" s="4"/>
      <c r="M23" s="2"/>
      <c r="N23" s="2"/>
      <c r="O23" s="2"/>
      <c r="P23" s="2"/>
      <c r="Q23" s="5"/>
    </row>
    <row r="24" spans="2:30" x14ac:dyDescent="0.3">
      <c r="I24" s="2"/>
      <c r="J24" s="2"/>
      <c r="K24" s="5"/>
      <c r="L24" s="4"/>
      <c r="M24" s="2"/>
      <c r="N24" s="2"/>
      <c r="O24" s="2"/>
      <c r="P24" s="2"/>
      <c r="Q24" s="5"/>
    </row>
    <row r="25" spans="2:30" x14ac:dyDescent="0.3">
      <c r="I25" s="2"/>
      <c r="J25" s="2"/>
      <c r="K25" s="5"/>
      <c r="L25" s="4"/>
      <c r="M25" s="2"/>
      <c r="N25" s="2"/>
      <c r="O25" s="2"/>
      <c r="P25" s="2"/>
      <c r="Q25" s="5"/>
    </row>
    <row r="26" spans="2:30" x14ac:dyDescent="0.3">
      <c r="I26" s="2"/>
      <c r="J26" s="2"/>
      <c r="K26" s="5"/>
      <c r="L26" s="5"/>
      <c r="AD26">
        <v>2.1800000000000002</v>
      </c>
    </row>
    <row r="27" spans="2:30" x14ac:dyDescent="0.3">
      <c r="I27" s="2"/>
      <c r="J27" s="2"/>
      <c r="K27" s="5"/>
      <c r="L27" s="5"/>
      <c r="AD27">
        <v>2.84</v>
      </c>
    </row>
    <row r="28" spans="2:30" x14ac:dyDescent="0.3">
      <c r="B28" s="3" t="s">
        <v>45</v>
      </c>
      <c r="D28" s="3"/>
      <c r="E28" s="2"/>
      <c r="F28" s="2"/>
      <c r="G28" s="2"/>
      <c r="H28" s="2"/>
      <c r="I28" s="2"/>
      <c r="J28" s="2"/>
      <c r="K28" s="5"/>
      <c r="L28" s="5"/>
      <c r="M28" s="2"/>
      <c r="N28" s="9"/>
      <c r="O28" s="9"/>
      <c r="P28" s="9"/>
      <c r="Q28" s="9"/>
      <c r="R28" s="9"/>
      <c r="AD28">
        <v>3.2</v>
      </c>
    </row>
    <row r="29" spans="2:30" x14ac:dyDescent="0.3">
      <c r="C29" s="3"/>
      <c r="D29" s="3"/>
      <c r="E29" s="2"/>
      <c r="F29" s="2"/>
      <c r="G29" s="2"/>
      <c r="H29" s="2"/>
      <c r="I29" s="2"/>
      <c r="J29" s="2"/>
      <c r="K29" s="5"/>
      <c r="L29" s="5"/>
      <c r="M29" s="2"/>
      <c r="N29" s="9"/>
      <c r="O29" s="9"/>
      <c r="P29" s="9"/>
      <c r="Q29" s="9"/>
      <c r="R29" s="9"/>
      <c r="AD29">
        <v>2.89</v>
      </c>
    </row>
    <row r="30" spans="2:30" s="11" customFormat="1" ht="31.2" customHeight="1" x14ac:dyDescent="0.3">
      <c r="B30" s="11" t="s">
        <v>49</v>
      </c>
      <c r="C30" s="14" t="s">
        <v>48</v>
      </c>
      <c r="D30" s="15" t="s">
        <v>55</v>
      </c>
      <c r="E30" s="15" t="s">
        <v>56</v>
      </c>
      <c r="F30" s="15" t="s">
        <v>1</v>
      </c>
      <c r="G30" s="15" t="s">
        <v>8</v>
      </c>
      <c r="H30" s="15" t="s">
        <v>9</v>
      </c>
      <c r="I30" s="15" t="s">
        <v>46</v>
      </c>
      <c r="J30" s="15" t="s">
        <v>15</v>
      </c>
      <c r="K30" s="16" t="s">
        <v>16</v>
      </c>
      <c r="L30" s="15" t="s">
        <v>18</v>
      </c>
      <c r="M30" s="13" t="s">
        <v>19</v>
      </c>
      <c r="O30" s="13"/>
      <c r="P30" s="13"/>
      <c r="Q30" s="13"/>
      <c r="R30" s="13"/>
      <c r="S30" s="12"/>
      <c r="T30" s="12"/>
      <c r="U30" s="12"/>
      <c r="V30" s="12"/>
      <c r="W30" s="12"/>
      <c r="AD30" s="11">
        <v>1.67</v>
      </c>
    </row>
    <row r="31" spans="2:30" x14ac:dyDescent="0.3">
      <c r="C31" s="3"/>
      <c r="D31" s="3"/>
      <c r="E31" s="2"/>
      <c r="F31" s="2"/>
      <c r="G31" s="2"/>
      <c r="H31" s="2"/>
      <c r="I31" s="2" t="s">
        <v>5</v>
      </c>
      <c r="J31" s="2" t="s">
        <v>17</v>
      </c>
      <c r="K31" s="2" t="s">
        <v>5</v>
      </c>
      <c r="L31" s="2"/>
      <c r="M31" s="2"/>
      <c r="N31" s="9"/>
      <c r="O31" s="9"/>
      <c r="P31" s="9"/>
      <c r="Q31" s="9"/>
      <c r="R31" s="9"/>
      <c r="AD31">
        <v>1.94</v>
      </c>
    </row>
    <row r="32" spans="2:30" s="23" customFormat="1" x14ac:dyDescent="0.3">
      <c r="B32" s="23" t="s">
        <v>50</v>
      </c>
      <c r="C32" s="23" t="s">
        <v>10</v>
      </c>
      <c r="D32" s="9">
        <v>10.6</v>
      </c>
      <c r="E32" s="9">
        <v>20</v>
      </c>
      <c r="F32" s="21">
        <f>-0.087*E32+7.485</f>
        <v>5.745000000000001</v>
      </c>
      <c r="G32" s="24">
        <f>-0.098*E32+34.15</f>
        <v>32.19</v>
      </c>
      <c r="H32" s="24">
        <f>0.142*E32+1.95</f>
        <v>4.79</v>
      </c>
      <c r="I32" s="24">
        <f>D32*4.2*I$19/3600</f>
        <v>52.001833333333337</v>
      </c>
      <c r="J32" s="21">
        <f>I32/G32</f>
        <v>1.6154654654654657</v>
      </c>
      <c r="K32" s="21">
        <f>J32*H32</f>
        <v>7.7380795795795807</v>
      </c>
      <c r="L32" s="21">
        <f>L$19*K32</f>
        <v>0.67011769159159162</v>
      </c>
      <c r="M32" s="24">
        <f>L32*365</f>
        <v>244.59295743093094</v>
      </c>
      <c r="N32" s="21"/>
      <c r="O32" s="21"/>
      <c r="P32" s="9"/>
      <c r="Q32" s="9"/>
      <c r="R32" s="9"/>
      <c r="S32" s="9"/>
      <c r="T32" s="9"/>
      <c r="U32" s="9"/>
      <c r="V32" s="9"/>
      <c r="W32" s="9"/>
      <c r="AD32" s="23">
        <v>1.55</v>
      </c>
    </row>
    <row r="33" spans="2:30" s="23" customFormat="1" x14ac:dyDescent="0.3">
      <c r="B33" s="23" t="s">
        <v>51</v>
      </c>
      <c r="C33" s="23" t="s">
        <v>11</v>
      </c>
      <c r="D33" s="9">
        <v>10.6</v>
      </c>
      <c r="E33" s="9">
        <v>30</v>
      </c>
      <c r="F33" s="21">
        <f t="shared" ref="F33:F36" si="8">-0.087*E33+7.485</f>
        <v>4.875</v>
      </c>
      <c r="G33" s="24">
        <f t="shared" ref="G33:G36" si="9">-0.098*E33+34.15</f>
        <v>31.209999999999997</v>
      </c>
      <c r="H33" s="24">
        <f t="shared" ref="H33:H36" si="10">0.142*E33+1.95</f>
        <v>6.21</v>
      </c>
      <c r="I33" s="24">
        <f t="shared" ref="I33:I36" si="11">D33*4.2*I$19/3600</f>
        <v>52.001833333333337</v>
      </c>
      <c r="J33" s="21">
        <f t="shared" ref="J33:J36" si="12">I33/G33</f>
        <v>1.6661913916479762</v>
      </c>
      <c r="K33" s="21">
        <f t="shared" ref="K33:K36" si="13">J33*H33</f>
        <v>10.347048542133933</v>
      </c>
      <c r="L33" s="21">
        <f t="shared" ref="L33:L36" si="14">L$19*K33</f>
        <v>0.89605440374879863</v>
      </c>
      <c r="M33" s="24">
        <f t="shared" ref="M33:M36" si="15">L33*365</f>
        <v>327.0598573683115</v>
      </c>
      <c r="N33" s="21"/>
      <c r="O33" s="21"/>
      <c r="P33" s="9"/>
      <c r="Q33" s="9"/>
      <c r="R33" s="9"/>
      <c r="S33" s="9"/>
      <c r="T33" s="9"/>
      <c r="U33" s="9"/>
      <c r="V33" s="9"/>
      <c r="W33" s="9"/>
      <c r="AD33" s="23">
        <v>1.51</v>
      </c>
    </row>
    <row r="34" spans="2:30" s="23" customFormat="1" x14ac:dyDescent="0.3">
      <c r="B34" s="23" t="s">
        <v>52</v>
      </c>
      <c r="C34" s="23" t="s">
        <v>12</v>
      </c>
      <c r="D34" s="9">
        <v>10.6</v>
      </c>
      <c r="E34" s="9">
        <v>40</v>
      </c>
      <c r="F34" s="21">
        <f t="shared" si="8"/>
        <v>4.0050000000000008</v>
      </c>
      <c r="G34" s="24">
        <f t="shared" si="9"/>
        <v>30.229999999999997</v>
      </c>
      <c r="H34" s="24">
        <f t="shared" si="10"/>
        <v>7.63</v>
      </c>
      <c r="I34" s="24">
        <f t="shared" si="11"/>
        <v>52.001833333333337</v>
      </c>
      <c r="J34" s="21">
        <f t="shared" si="12"/>
        <v>1.7202061969346127</v>
      </c>
      <c r="K34" s="21">
        <f t="shared" si="13"/>
        <v>13.125173282611096</v>
      </c>
      <c r="L34" s="21">
        <f t="shared" si="14"/>
        <v>1.1366400062741209</v>
      </c>
      <c r="M34" s="24">
        <f t="shared" si="15"/>
        <v>414.87360229005412</v>
      </c>
      <c r="N34" s="21"/>
      <c r="O34" s="21"/>
      <c r="P34" s="9"/>
      <c r="Q34" s="9"/>
      <c r="R34" s="9"/>
      <c r="S34" s="9"/>
      <c r="T34" s="9"/>
      <c r="U34" s="9"/>
      <c r="V34" s="9"/>
      <c r="W34" s="9"/>
      <c r="AD34" s="23">
        <v>1.58</v>
      </c>
    </row>
    <row r="35" spans="2:30" s="23" customFormat="1" x14ac:dyDescent="0.3">
      <c r="B35" s="23" t="s">
        <v>53</v>
      </c>
      <c r="C35" s="23" t="s">
        <v>13</v>
      </c>
      <c r="D35" s="9">
        <v>10.6</v>
      </c>
      <c r="E35" s="9">
        <v>50</v>
      </c>
      <c r="F35" s="21">
        <f t="shared" si="8"/>
        <v>3.1350000000000007</v>
      </c>
      <c r="G35" s="24">
        <f t="shared" si="9"/>
        <v>29.25</v>
      </c>
      <c r="H35" s="24">
        <f t="shared" si="10"/>
        <v>9.0499999999999989</v>
      </c>
      <c r="I35" s="24">
        <f t="shared" si="11"/>
        <v>52.001833333333337</v>
      </c>
      <c r="J35" s="21">
        <f t="shared" si="12"/>
        <v>1.7778404558404559</v>
      </c>
      <c r="K35" s="21">
        <f t="shared" si="13"/>
        <v>16.089456125356126</v>
      </c>
      <c r="L35" s="21">
        <f t="shared" si="14"/>
        <v>1.3933469004558405</v>
      </c>
      <c r="M35" s="24">
        <f t="shared" si="15"/>
        <v>508.57161866638177</v>
      </c>
      <c r="N35" s="21"/>
      <c r="O35" s="21"/>
      <c r="P35" s="9"/>
      <c r="Q35" s="9"/>
      <c r="R35" s="9"/>
      <c r="S35" s="9"/>
      <c r="T35" s="9"/>
      <c r="U35" s="9"/>
      <c r="V35" s="9"/>
      <c r="W35" s="9"/>
      <c r="AD35" s="23">
        <v>1.72</v>
      </c>
    </row>
    <row r="36" spans="2:30" s="23" customFormat="1" x14ac:dyDescent="0.3">
      <c r="B36" s="23" t="s">
        <v>54</v>
      </c>
      <c r="C36" s="23" t="s">
        <v>14</v>
      </c>
      <c r="D36" s="9">
        <v>10.6</v>
      </c>
      <c r="E36" s="9">
        <v>60</v>
      </c>
      <c r="F36" s="21">
        <f t="shared" si="8"/>
        <v>2.2650000000000006</v>
      </c>
      <c r="G36" s="24">
        <f t="shared" si="9"/>
        <v>28.27</v>
      </c>
      <c r="H36" s="24">
        <f t="shared" si="10"/>
        <v>10.469999999999999</v>
      </c>
      <c r="I36" s="24">
        <f t="shared" si="11"/>
        <v>52.001833333333337</v>
      </c>
      <c r="J36" s="21">
        <f t="shared" si="12"/>
        <v>1.8394705812993752</v>
      </c>
      <c r="K36" s="21">
        <f t="shared" si="13"/>
        <v>19.259256986204456</v>
      </c>
      <c r="L36" s="21">
        <f t="shared" si="14"/>
        <v>1.6678516550053057</v>
      </c>
      <c r="M36" s="24">
        <f t="shared" si="15"/>
        <v>608.76585407693665</v>
      </c>
      <c r="N36" s="21"/>
      <c r="O36" s="21"/>
      <c r="P36" s="9"/>
      <c r="Q36" s="9"/>
      <c r="R36" s="9"/>
      <c r="S36" s="9"/>
      <c r="T36" s="9"/>
      <c r="U36" s="9"/>
      <c r="V36" s="9"/>
      <c r="W36" s="9"/>
    </row>
    <row r="37" spans="2:30" x14ac:dyDescent="0.3">
      <c r="C37" s="3"/>
      <c r="D37" s="3"/>
      <c r="E37" s="2"/>
      <c r="F37" s="5"/>
      <c r="G37" s="5"/>
      <c r="H37" s="5"/>
      <c r="I37" s="10"/>
      <c r="J37" s="5"/>
      <c r="K37" s="5"/>
      <c r="L37" s="5"/>
      <c r="M37" s="2"/>
      <c r="N37" s="21"/>
      <c r="O37" s="21"/>
      <c r="P37" s="9"/>
      <c r="Q37" s="9"/>
      <c r="R37" s="9"/>
    </row>
    <row r="38" spans="2:30" ht="15.6" x14ac:dyDescent="0.3">
      <c r="C38" s="3"/>
      <c r="D38" s="3"/>
      <c r="E38" s="2"/>
      <c r="F38" s="5"/>
      <c r="G38" s="5"/>
      <c r="H38" s="5"/>
      <c r="I38" s="10">
        <f>SUM(I32:I36)</f>
        <v>260.00916666666672</v>
      </c>
      <c r="J38" s="5">
        <f t="shared" ref="J38:M38" si="16">SUM(J32:J36)</f>
        <v>8.6191740911878867</v>
      </c>
      <c r="K38" s="5">
        <f t="shared" si="16"/>
        <v>66.559014515885195</v>
      </c>
      <c r="L38" s="5">
        <f t="shared" si="16"/>
        <v>5.7640106570756577</v>
      </c>
      <c r="M38" s="10">
        <f t="shared" si="16"/>
        <v>2103.8638898326149</v>
      </c>
      <c r="N38" s="25">
        <f>M22-M38</f>
        <v>939.96538055206884</v>
      </c>
      <c r="O38" s="21"/>
      <c r="P38" s="9"/>
      <c r="Q38" s="9"/>
      <c r="R38" s="9"/>
      <c r="AD38" s="18">
        <f>AVERAGE(AD2:AD35)</f>
        <v>1.7882608695652169</v>
      </c>
    </row>
    <row r="39" spans="2:30" x14ac:dyDescent="0.3">
      <c r="C39" s="3"/>
      <c r="D39" s="3"/>
      <c r="E39" s="2"/>
      <c r="F39" s="5"/>
      <c r="G39" s="10"/>
      <c r="H39" s="10"/>
      <c r="I39" s="17"/>
      <c r="J39" s="17"/>
      <c r="K39" s="17"/>
      <c r="L39" s="17"/>
      <c r="M39" s="2"/>
      <c r="N39" s="17"/>
      <c r="O39" s="17"/>
      <c r="P39" s="17"/>
      <c r="Q39" s="9"/>
      <c r="R39" s="9"/>
    </row>
    <row r="40" spans="2:30" x14ac:dyDescent="0.3">
      <c r="C40" s="3"/>
      <c r="D40" s="3"/>
      <c r="E40" s="2"/>
      <c r="F40" s="5"/>
      <c r="G40" s="10"/>
      <c r="H40" s="10"/>
      <c r="I40" s="17"/>
      <c r="J40" s="17"/>
      <c r="K40" s="17"/>
      <c r="L40" s="17"/>
      <c r="M40" s="2"/>
      <c r="N40" s="17"/>
      <c r="O40" s="17"/>
      <c r="P40" s="17"/>
      <c r="Q40" s="9"/>
      <c r="R40" s="9"/>
    </row>
    <row r="41" spans="2:30" x14ac:dyDescent="0.3">
      <c r="C41" s="3"/>
      <c r="D41" s="3"/>
      <c r="E41" s="2"/>
      <c r="F41" s="5"/>
      <c r="G41" s="10"/>
      <c r="H41" s="10"/>
      <c r="I41" s="10"/>
      <c r="J41" s="5"/>
      <c r="K41" s="5"/>
      <c r="L41" s="5"/>
      <c r="M41" s="2"/>
      <c r="N41" s="17"/>
      <c r="O41" s="17"/>
      <c r="P41" s="17"/>
      <c r="Q41" s="9"/>
      <c r="R41" s="9"/>
    </row>
    <row r="42" spans="2:30" x14ac:dyDescent="0.3">
      <c r="B42" s="3" t="s">
        <v>62</v>
      </c>
      <c r="C42" s="3"/>
      <c r="D42" s="3"/>
      <c r="E42" s="2"/>
      <c r="F42" s="5"/>
      <c r="G42" s="10"/>
      <c r="H42" s="10"/>
      <c r="I42" s="17"/>
      <c r="J42" s="17"/>
      <c r="K42" s="17"/>
      <c r="L42" s="17"/>
      <c r="M42" s="2"/>
      <c r="N42" s="17"/>
      <c r="O42" s="17"/>
      <c r="P42" s="17"/>
      <c r="Q42" s="9"/>
      <c r="R42" s="9"/>
    </row>
    <row r="43" spans="2:30" x14ac:dyDescent="0.3"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17"/>
      <c r="O43" s="17"/>
      <c r="P43" s="17"/>
    </row>
    <row r="44" spans="2:30" ht="43.2" x14ac:dyDescent="0.3">
      <c r="B44" s="11" t="s">
        <v>49</v>
      </c>
      <c r="C44" s="14" t="s">
        <v>48</v>
      </c>
      <c r="D44" s="15" t="s">
        <v>55</v>
      </c>
      <c r="E44" s="15" t="s">
        <v>56</v>
      </c>
      <c r="F44" s="15" t="s">
        <v>1</v>
      </c>
      <c r="G44" s="15" t="s">
        <v>8</v>
      </c>
      <c r="H44" s="15" t="s">
        <v>9</v>
      </c>
      <c r="I44" s="15" t="s">
        <v>46</v>
      </c>
      <c r="J44" s="15" t="s">
        <v>15</v>
      </c>
      <c r="K44" s="16" t="s">
        <v>16</v>
      </c>
      <c r="L44" s="15" t="s">
        <v>18</v>
      </c>
      <c r="M44" s="13" t="s">
        <v>19</v>
      </c>
      <c r="N44" s="17"/>
      <c r="O44" s="17"/>
      <c r="P44" s="17"/>
    </row>
    <row r="45" spans="2:30" x14ac:dyDescent="0.3">
      <c r="C45" s="3"/>
      <c r="D45" s="3"/>
      <c r="E45" s="2"/>
      <c r="F45" s="2"/>
      <c r="G45" s="2"/>
      <c r="H45" s="2"/>
      <c r="I45" s="2" t="s">
        <v>5</v>
      </c>
      <c r="J45" s="2" t="s">
        <v>17</v>
      </c>
      <c r="K45" s="2" t="s">
        <v>5</v>
      </c>
      <c r="L45" s="2"/>
      <c r="M45" s="2"/>
      <c r="N45" s="17"/>
      <c r="O45" s="17"/>
      <c r="P45" s="17"/>
    </row>
    <row r="46" spans="2:30" s="23" customFormat="1" x14ac:dyDescent="0.3">
      <c r="B46" s="23" t="s">
        <v>57</v>
      </c>
      <c r="C46" s="23" t="s">
        <v>59</v>
      </c>
      <c r="D46" s="9">
        <v>21.2</v>
      </c>
      <c r="E46" s="9">
        <v>25</v>
      </c>
      <c r="F46" s="21">
        <f>-0.087*E46+7.485</f>
        <v>5.3100000000000005</v>
      </c>
      <c r="G46" s="24">
        <f>-0.098*E46+34.15</f>
        <v>31.7</v>
      </c>
      <c r="H46" s="24">
        <f>0.142*E46+1.95</f>
        <v>5.5</v>
      </c>
      <c r="I46" s="24">
        <f>D46*4.2*I$19/3600</f>
        <v>104.00366666666667</v>
      </c>
      <c r="J46" s="21">
        <f>I46/G46</f>
        <v>3.2808727655099896</v>
      </c>
      <c r="K46" s="21">
        <f>J46*H46</f>
        <v>18.044800210304942</v>
      </c>
      <c r="L46" s="21">
        <f>L$19*K46</f>
        <v>1.5626796982124078</v>
      </c>
      <c r="M46" s="24">
        <f>L46*365</f>
        <v>570.37808984752883</v>
      </c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2:30" s="23" customFormat="1" x14ac:dyDescent="0.3">
      <c r="B47" s="23" t="s">
        <v>58</v>
      </c>
      <c r="C47" s="23" t="s">
        <v>60</v>
      </c>
      <c r="D47" s="9">
        <v>31.8</v>
      </c>
      <c r="E47" s="9">
        <v>60</v>
      </c>
      <c r="F47" s="21">
        <f t="shared" ref="F47" si="17">-0.087*E47+7.485</f>
        <v>2.2650000000000006</v>
      </c>
      <c r="G47" s="24">
        <f t="shared" ref="G47" si="18">-0.098*E47+34.15</f>
        <v>28.27</v>
      </c>
      <c r="H47" s="24">
        <f t="shared" ref="H47" si="19">0.142*E47+1.95</f>
        <v>10.469999999999999</v>
      </c>
      <c r="I47" s="24">
        <f t="shared" ref="I47" si="20">D47*4.2*I$19/3600</f>
        <v>156.00550000000001</v>
      </c>
      <c r="J47" s="21">
        <f t="shared" ref="J47" si="21">I47/G47</f>
        <v>5.5184117438981257</v>
      </c>
      <c r="K47" s="21">
        <f t="shared" ref="K47" si="22">J47*H47</f>
        <v>57.777770958613367</v>
      </c>
      <c r="L47" s="21">
        <f t="shared" ref="L47" si="23">L$19*K47</f>
        <v>5.0035549650159172</v>
      </c>
      <c r="M47" s="24">
        <f t="shared" ref="M47" si="24">L47*365</f>
        <v>1826.2975622308097</v>
      </c>
      <c r="N47" s="9"/>
      <c r="O47" s="9"/>
      <c r="P47" s="9"/>
      <c r="Q47" s="9"/>
      <c r="R47" s="9"/>
      <c r="S47" s="9"/>
      <c r="T47" s="9"/>
      <c r="U47" s="9"/>
      <c r="V47" s="9"/>
      <c r="W47" s="9"/>
    </row>
    <row r="49" spans="9:16" ht="15.6" x14ac:dyDescent="0.3">
      <c r="I49" s="10">
        <f>SUM(I46:I47)</f>
        <v>260.00916666666672</v>
      </c>
      <c r="J49" s="5">
        <f t="shared" ref="J49:M49" si="25">SUM(J46:J47)</f>
        <v>8.7992845094081158</v>
      </c>
      <c r="K49" s="5">
        <f t="shared" si="25"/>
        <v>75.822571168918302</v>
      </c>
      <c r="L49" s="5">
        <f t="shared" si="25"/>
        <v>6.5662346632283253</v>
      </c>
      <c r="M49" s="10">
        <f t="shared" si="25"/>
        <v>2396.6756520783383</v>
      </c>
      <c r="N49" s="25">
        <f>M22-M49</f>
        <v>647.15361830634538</v>
      </c>
    </row>
    <row r="53" spans="9:16" x14ac:dyDescent="0.3">
      <c r="I53" s="2"/>
      <c r="J53" s="2"/>
      <c r="K53" s="5"/>
      <c r="L53" s="5"/>
    </row>
    <row r="54" spans="9:16" x14ac:dyDescent="0.3">
      <c r="K54" s="4"/>
      <c r="L54" s="4"/>
    </row>
    <row r="59" spans="9:16" x14ac:dyDescent="0.3">
      <c r="I59" s="4"/>
      <c r="J59" s="7"/>
      <c r="K59" s="7"/>
      <c r="L59" s="7"/>
      <c r="M59" s="6"/>
      <c r="N59" s="6"/>
      <c r="O59" s="6"/>
      <c r="P59" s="6"/>
    </row>
    <row r="60" spans="9:16" x14ac:dyDescent="0.3">
      <c r="I60" s="4"/>
      <c r="J60" s="7"/>
      <c r="K60" s="7"/>
      <c r="L60" s="7"/>
      <c r="M60" s="6"/>
      <c r="N60" s="6"/>
      <c r="O60" s="6"/>
      <c r="P60" s="6"/>
    </row>
    <row r="61" spans="9:16" x14ac:dyDescent="0.3">
      <c r="I61" s="4"/>
      <c r="J61" s="7"/>
      <c r="K61" s="7"/>
      <c r="L61" s="7"/>
      <c r="M61" s="6"/>
      <c r="N61" s="6"/>
      <c r="O61" s="6"/>
      <c r="P61" s="6"/>
    </row>
    <row r="62" spans="9:16" x14ac:dyDescent="0.3">
      <c r="I62" s="4"/>
      <c r="J62" s="7"/>
      <c r="K62" s="7"/>
      <c r="L62" s="7"/>
      <c r="M62" s="6"/>
      <c r="N62" s="6"/>
      <c r="O62" s="6"/>
      <c r="P62" s="6"/>
    </row>
    <row r="63" spans="9:16" x14ac:dyDescent="0.3">
      <c r="I63" s="4"/>
      <c r="J63" s="7"/>
      <c r="K63" s="7"/>
      <c r="L63" s="7"/>
      <c r="M63" s="6"/>
      <c r="N63" s="6"/>
      <c r="O63" s="6"/>
      <c r="P63" s="6"/>
    </row>
    <row r="65" spans="13:16" x14ac:dyDescent="0.3">
      <c r="M65" s="6"/>
      <c r="N65" s="6"/>
      <c r="O65" s="6"/>
      <c r="P65" s="6"/>
    </row>
    <row r="67" spans="13:16" x14ac:dyDescent="0.3">
      <c r="M67" s="8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4"/>
  <sheetViews>
    <sheetView workbookViewId="0">
      <selection activeCell="N14" sqref="N14:N25"/>
    </sheetView>
  </sheetViews>
  <sheetFormatPr defaultRowHeight="14.4" x14ac:dyDescent="0.3"/>
  <cols>
    <col min="1" max="3" width="8.88671875" style="1"/>
    <col min="4" max="5" width="9" style="1" bestFit="1" customWidth="1"/>
    <col min="6" max="6" width="10.44140625" style="1" bestFit="1" customWidth="1"/>
    <col min="7" max="7" width="9" style="1" bestFit="1" customWidth="1"/>
    <col min="8" max="9" width="8.88671875" style="1"/>
    <col min="10" max="10" width="3.77734375" style="1" customWidth="1"/>
    <col min="13" max="13" width="8.88671875" style="1"/>
  </cols>
  <sheetData>
    <row r="2" spans="1:15" x14ac:dyDescent="0.3">
      <c r="L2">
        <v>26.5</v>
      </c>
      <c r="N2">
        <v>45</v>
      </c>
    </row>
    <row r="3" spans="1:15" s="11" customFormat="1" ht="28.8" x14ac:dyDescent="0.3">
      <c r="A3" s="12"/>
      <c r="B3" s="12"/>
      <c r="C3" s="12" t="s">
        <v>20</v>
      </c>
      <c r="D3" s="12" t="s">
        <v>21</v>
      </c>
      <c r="E3" s="12" t="s">
        <v>22</v>
      </c>
      <c r="F3" s="12" t="s">
        <v>23</v>
      </c>
      <c r="G3" s="12" t="s">
        <v>24</v>
      </c>
      <c r="H3" s="12" t="s">
        <v>25</v>
      </c>
      <c r="I3" s="12" t="s">
        <v>26</v>
      </c>
      <c r="J3" s="12"/>
      <c r="K3" s="11" t="s">
        <v>41</v>
      </c>
      <c r="L3" s="11" t="s">
        <v>40</v>
      </c>
      <c r="M3" s="12" t="s">
        <v>39</v>
      </c>
      <c r="N3" s="11" t="s">
        <v>41</v>
      </c>
    </row>
    <row r="5" spans="1:15" x14ac:dyDescent="0.3">
      <c r="A5" s="1" t="s">
        <v>27</v>
      </c>
      <c r="B5" s="1">
        <v>30</v>
      </c>
      <c r="C5" s="19">
        <v>41760</v>
      </c>
      <c r="D5" s="4">
        <v>2.3069999999999999</v>
      </c>
      <c r="E5" s="4">
        <v>0</v>
      </c>
      <c r="F5" s="4">
        <v>287.8</v>
      </c>
      <c r="G5" s="4">
        <v>0</v>
      </c>
      <c r="H5" s="1">
        <v>208</v>
      </c>
      <c r="I5" s="1">
        <v>0</v>
      </c>
      <c r="K5" s="8">
        <f>E5/B5*1000</f>
        <v>0</v>
      </c>
      <c r="L5" s="8">
        <f>K5/L$2</f>
        <v>0</v>
      </c>
      <c r="M5" s="4">
        <f t="shared" ref="M5:M29" si="0">G5/B5</f>
        <v>0</v>
      </c>
      <c r="N5" s="8">
        <f>M5*4.2*N$2</f>
        <v>0</v>
      </c>
    </row>
    <row r="6" spans="1:15" x14ac:dyDescent="0.3">
      <c r="A6" s="1" t="s">
        <v>28</v>
      </c>
      <c r="B6" s="1">
        <v>31</v>
      </c>
      <c r="C6" s="19">
        <v>41791</v>
      </c>
      <c r="D6" s="4">
        <v>10.102</v>
      </c>
      <c r="E6" s="4">
        <v>7.7949999999999999</v>
      </c>
      <c r="F6" s="4">
        <v>1259.68</v>
      </c>
      <c r="G6" s="4">
        <v>971.88000000000011</v>
      </c>
      <c r="H6" s="1">
        <v>952</v>
      </c>
      <c r="I6" s="1">
        <v>744</v>
      </c>
      <c r="K6" s="8">
        <f t="shared" ref="K6:K29" si="1">E6/B6*1000</f>
        <v>251.45161290322582</v>
      </c>
      <c r="L6" s="8">
        <f>K6/L$2</f>
        <v>9.4887401095556907</v>
      </c>
      <c r="M6" s="4">
        <f t="shared" si="0"/>
        <v>31.350967741935488</v>
      </c>
      <c r="N6" s="8">
        <f t="shared" ref="N6:N29" si="2">M6*4.2*N$2</f>
        <v>5925.3329032258071</v>
      </c>
      <c r="O6" s="8"/>
    </row>
    <row r="7" spans="1:15" x14ac:dyDescent="0.3">
      <c r="A7" s="1" t="s">
        <v>29</v>
      </c>
      <c r="B7" s="1">
        <v>30</v>
      </c>
      <c r="C7" s="19">
        <v>41821</v>
      </c>
      <c r="D7" s="4">
        <v>16.966999999999999</v>
      </c>
      <c r="E7" s="4">
        <v>6.8649999999999984</v>
      </c>
      <c r="F7" s="4">
        <v>2140.31</v>
      </c>
      <c r="G7" s="4">
        <v>880.62999999999988</v>
      </c>
      <c r="H7" s="1">
        <v>1672</v>
      </c>
      <c r="I7" s="1">
        <v>720</v>
      </c>
      <c r="K7" s="8">
        <f t="shared" si="1"/>
        <v>228.83333333333329</v>
      </c>
      <c r="L7" s="8">
        <f t="shared" ref="L7:L29" si="3">K7/L$2</f>
        <v>8.6352201257861623</v>
      </c>
      <c r="M7" s="4">
        <f t="shared" si="0"/>
        <v>29.354333333333329</v>
      </c>
      <c r="N7" s="8">
        <f t="shared" si="2"/>
        <v>5547.9689999999991</v>
      </c>
      <c r="O7" s="8"/>
    </row>
    <row r="8" spans="1:15" x14ac:dyDescent="0.3">
      <c r="A8" s="1" t="s">
        <v>30</v>
      </c>
      <c r="B8" s="1">
        <v>31</v>
      </c>
      <c r="C8" s="19">
        <v>41852</v>
      </c>
      <c r="D8" s="4">
        <v>22.841999999999999</v>
      </c>
      <c r="E8" s="4">
        <v>5.875</v>
      </c>
      <c r="F8" s="4">
        <v>2772.64</v>
      </c>
      <c r="G8" s="4">
        <v>632.32999999999993</v>
      </c>
      <c r="H8" s="1">
        <v>2416</v>
      </c>
      <c r="I8" s="1">
        <v>744</v>
      </c>
      <c r="K8" s="8">
        <f t="shared" si="1"/>
        <v>189.51612903225805</v>
      </c>
      <c r="L8" s="8">
        <f t="shared" si="3"/>
        <v>7.1515520389531337</v>
      </c>
      <c r="M8" s="4">
        <f t="shared" si="0"/>
        <v>20.397741935483868</v>
      </c>
      <c r="N8" s="8">
        <f t="shared" si="2"/>
        <v>3855.1732258064512</v>
      </c>
      <c r="O8" s="8"/>
    </row>
    <row r="9" spans="1:15" x14ac:dyDescent="0.3">
      <c r="A9" s="1" t="s">
        <v>31</v>
      </c>
      <c r="B9" s="1">
        <v>31</v>
      </c>
      <c r="C9" s="19">
        <v>41883</v>
      </c>
      <c r="D9" s="4">
        <v>28.42</v>
      </c>
      <c r="E9" s="4">
        <v>5.578000000000003</v>
      </c>
      <c r="F9" s="4">
        <v>3383.86</v>
      </c>
      <c r="G9" s="4">
        <v>611.22000000000025</v>
      </c>
      <c r="H9" s="1">
        <v>3160</v>
      </c>
      <c r="I9" s="1">
        <v>744</v>
      </c>
      <c r="K9" s="8">
        <f t="shared" si="1"/>
        <v>179.93548387096783</v>
      </c>
      <c r="L9" s="8">
        <f t="shared" si="3"/>
        <v>6.7900182592818048</v>
      </c>
      <c r="M9" s="4">
        <f t="shared" si="0"/>
        <v>19.716774193548396</v>
      </c>
      <c r="N9" s="8">
        <f t="shared" si="2"/>
        <v>3726.470322580647</v>
      </c>
      <c r="O9" s="8"/>
    </row>
    <row r="10" spans="1:15" x14ac:dyDescent="0.3">
      <c r="A10" s="1" t="s">
        <v>32</v>
      </c>
      <c r="B10" s="1">
        <v>30</v>
      </c>
      <c r="C10" s="19">
        <v>41913</v>
      </c>
      <c r="D10" s="4">
        <v>34.375</v>
      </c>
      <c r="E10" s="4">
        <v>5.9549999999999983</v>
      </c>
      <c r="F10" s="4">
        <v>4049.73</v>
      </c>
      <c r="G10" s="4">
        <v>665.86999999999989</v>
      </c>
      <c r="H10" s="1">
        <v>3880</v>
      </c>
      <c r="I10" s="1">
        <v>720</v>
      </c>
      <c r="K10" s="8">
        <f t="shared" si="1"/>
        <v>198.49999999999994</v>
      </c>
      <c r="L10" s="8">
        <f t="shared" si="3"/>
        <v>7.4905660377358467</v>
      </c>
      <c r="M10" s="4">
        <f t="shared" si="0"/>
        <v>22.195666666666664</v>
      </c>
      <c r="N10" s="8">
        <f t="shared" si="2"/>
        <v>4194.9809999999998</v>
      </c>
      <c r="O10" s="8"/>
    </row>
    <row r="11" spans="1:15" x14ac:dyDescent="0.3">
      <c r="A11" s="1" t="s">
        <v>33</v>
      </c>
      <c r="B11" s="1">
        <v>31</v>
      </c>
      <c r="C11" s="19">
        <v>41944</v>
      </c>
      <c r="D11" s="4">
        <v>40.731999999999999</v>
      </c>
      <c r="E11" s="4">
        <v>6.3569999999999993</v>
      </c>
      <c r="F11" s="4">
        <v>4762.74</v>
      </c>
      <c r="G11" s="4">
        <v>713.00999999999976</v>
      </c>
      <c r="H11" s="1">
        <v>4625</v>
      </c>
      <c r="I11" s="1">
        <v>745</v>
      </c>
      <c r="K11" s="8">
        <f t="shared" si="1"/>
        <v>205.06451612903223</v>
      </c>
      <c r="L11" s="8">
        <f t="shared" si="3"/>
        <v>7.7382836275106497</v>
      </c>
      <c r="M11" s="4">
        <f t="shared" si="0"/>
        <v>23.000322580645154</v>
      </c>
      <c r="N11" s="8">
        <f t="shared" si="2"/>
        <v>4347.0609677419343</v>
      </c>
      <c r="O11" s="8"/>
    </row>
    <row r="12" spans="1:15" x14ac:dyDescent="0.3">
      <c r="A12" s="1" t="s">
        <v>34</v>
      </c>
      <c r="B12" s="1">
        <v>30</v>
      </c>
      <c r="C12" s="19">
        <v>41974</v>
      </c>
      <c r="D12" s="4">
        <v>47.241</v>
      </c>
      <c r="E12" s="4">
        <v>6.5090000000000003</v>
      </c>
      <c r="F12" s="4">
        <v>5481.64</v>
      </c>
      <c r="G12" s="4">
        <v>718.90000000000055</v>
      </c>
      <c r="H12" s="1">
        <v>5345</v>
      </c>
      <c r="I12" s="1">
        <v>720</v>
      </c>
      <c r="K12" s="8">
        <f t="shared" si="1"/>
        <v>216.96666666666667</v>
      </c>
      <c r="L12" s="8">
        <f t="shared" si="3"/>
        <v>8.1874213836477985</v>
      </c>
      <c r="M12" s="4">
        <f t="shared" si="0"/>
        <v>23.963333333333352</v>
      </c>
      <c r="N12" s="8">
        <f t="shared" si="2"/>
        <v>4529.0700000000043</v>
      </c>
      <c r="O12" s="8"/>
    </row>
    <row r="13" spans="1:15" x14ac:dyDescent="0.3">
      <c r="A13" s="1" t="s">
        <v>35</v>
      </c>
      <c r="B13" s="1">
        <v>31</v>
      </c>
      <c r="C13" s="19">
        <v>42005</v>
      </c>
      <c r="D13" s="4">
        <v>53.87</v>
      </c>
      <c r="E13" s="4">
        <v>6.6289999999999978</v>
      </c>
      <c r="F13" s="4">
        <v>6073.77</v>
      </c>
      <c r="G13" s="4">
        <v>592.13000000000011</v>
      </c>
      <c r="H13" s="1">
        <v>6089</v>
      </c>
      <c r="I13" s="1">
        <v>744</v>
      </c>
      <c r="K13" s="8">
        <f t="shared" si="1"/>
        <v>213.83870967741927</v>
      </c>
      <c r="L13" s="8">
        <f t="shared" si="3"/>
        <v>8.069385270846011</v>
      </c>
      <c r="M13" s="4">
        <f t="shared" si="0"/>
        <v>19.100967741935488</v>
      </c>
      <c r="N13" s="8">
        <f t="shared" si="2"/>
        <v>3610.0829032258071</v>
      </c>
      <c r="O13" s="8"/>
    </row>
    <row r="14" spans="1:15" s="3" customFormat="1" x14ac:dyDescent="0.3">
      <c r="A14" s="2" t="s">
        <v>36</v>
      </c>
      <c r="B14" s="2">
        <v>31</v>
      </c>
      <c r="C14" s="20">
        <v>42036</v>
      </c>
      <c r="D14" s="5">
        <v>60.795000000000002</v>
      </c>
      <c r="E14" s="5">
        <v>6.9250000000000043</v>
      </c>
      <c r="F14" s="5">
        <v>6819.85</v>
      </c>
      <c r="G14" s="5">
        <v>746.07999999999993</v>
      </c>
      <c r="H14" s="2">
        <v>6833</v>
      </c>
      <c r="I14" s="2">
        <v>744</v>
      </c>
      <c r="J14" s="2"/>
      <c r="K14" s="10">
        <f t="shared" si="1"/>
        <v>223.38709677419368</v>
      </c>
      <c r="L14" s="10">
        <f t="shared" si="3"/>
        <v>8.4297017650639123</v>
      </c>
      <c r="M14" s="5">
        <f t="shared" si="0"/>
        <v>24.067096774193548</v>
      </c>
      <c r="N14" s="10">
        <f t="shared" si="2"/>
        <v>4548.6812903225809</v>
      </c>
      <c r="O14" s="10"/>
    </row>
    <row r="15" spans="1:15" s="3" customFormat="1" x14ac:dyDescent="0.3">
      <c r="A15" s="2" t="s">
        <v>37</v>
      </c>
      <c r="B15" s="2">
        <v>28</v>
      </c>
      <c r="C15" s="20">
        <v>42064</v>
      </c>
      <c r="D15" s="5">
        <v>67.177000000000007</v>
      </c>
      <c r="E15" s="5">
        <v>6.382000000000005</v>
      </c>
      <c r="F15" s="5">
        <v>7491.18</v>
      </c>
      <c r="G15" s="5">
        <v>671.32999999999993</v>
      </c>
      <c r="H15" s="2">
        <v>7504</v>
      </c>
      <c r="I15" s="2">
        <v>672</v>
      </c>
      <c r="J15" s="2"/>
      <c r="K15" s="10">
        <f t="shared" si="1"/>
        <v>227.92857142857162</v>
      </c>
      <c r="L15" s="10">
        <f t="shared" si="3"/>
        <v>8.6010781671159098</v>
      </c>
      <c r="M15" s="5">
        <f t="shared" si="0"/>
        <v>23.976071428571426</v>
      </c>
      <c r="N15" s="10">
        <f t="shared" si="2"/>
        <v>4531.4775</v>
      </c>
      <c r="O15" s="10"/>
    </row>
    <row r="16" spans="1:15" s="3" customFormat="1" x14ac:dyDescent="0.3">
      <c r="A16" s="2" t="s">
        <v>38</v>
      </c>
      <c r="B16" s="2">
        <v>31</v>
      </c>
      <c r="C16" s="20">
        <v>42095</v>
      </c>
      <c r="D16" s="5">
        <v>74.682000000000002</v>
      </c>
      <c r="E16" s="5">
        <v>7.5049999999999955</v>
      </c>
      <c r="F16" s="5">
        <v>8259.59</v>
      </c>
      <c r="G16" s="5">
        <v>768.40999999999985</v>
      </c>
      <c r="H16" s="2">
        <v>8248</v>
      </c>
      <c r="I16" s="2">
        <v>743</v>
      </c>
      <c r="J16" s="2"/>
      <c r="K16" s="10">
        <f t="shared" si="1"/>
        <v>242.09677419354824</v>
      </c>
      <c r="L16" s="10">
        <f t="shared" si="3"/>
        <v>9.1357273280584241</v>
      </c>
      <c r="M16" s="5">
        <f t="shared" si="0"/>
        <v>24.787419354838704</v>
      </c>
      <c r="N16" s="10">
        <f t="shared" si="2"/>
        <v>4684.8222580645152</v>
      </c>
      <c r="O16" s="10"/>
    </row>
    <row r="17" spans="1:15" s="3" customFormat="1" x14ac:dyDescent="0.3">
      <c r="A17" s="2" t="s">
        <v>27</v>
      </c>
      <c r="B17" s="2">
        <v>30</v>
      </c>
      <c r="C17" s="20">
        <v>42125</v>
      </c>
      <c r="D17" s="5">
        <v>81.792000000000002</v>
      </c>
      <c r="E17" s="5">
        <v>7.1099999999999994</v>
      </c>
      <c r="F17" s="5">
        <v>8971.32</v>
      </c>
      <c r="G17" s="5">
        <v>711.72999999999956</v>
      </c>
      <c r="H17" s="2">
        <v>8968</v>
      </c>
      <c r="I17" s="2">
        <v>720</v>
      </c>
      <c r="J17" s="2"/>
      <c r="K17" s="10">
        <f t="shared" si="1"/>
        <v>237</v>
      </c>
      <c r="L17" s="10">
        <f t="shared" si="3"/>
        <v>8.9433962264150946</v>
      </c>
      <c r="M17" s="5">
        <f t="shared" si="0"/>
        <v>23.72433333333332</v>
      </c>
      <c r="N17" s="10">
        <f t="shared" si="2"/>
        <v>4483.8989999999976</v>
      </c>
      <c r="O17" s="10"/>
    </row>
    <row r="18" spans="1:15" s="3" customFormat="1" x14ac:dyDescent="0.3">
      <c r="A18" s="2" t="s">
        <v>28</v>
      </c>
      <c r="B18" s="2">
        <v>31</v>
      </c>
      <c r="C18" s="20">
        <v>42156</v>
      </c>
      <c r="D18" s="5">
        <v>89.021000000000001</v>
      </c>
      <c r="E18" s="5">
        <v>7.2289999999999992</v>
      </c>
      <c r="F18" s="5">
        <v>9666.11</v>
      </c>
      <c r="G18" s="5">
        <v>694.79000000000087</v>
      </c>
      <c r="H18" s="2">
        <v>9712</v>
      </c>
      <c r="I18" s="2">
        <v>744</v>
      </c>
      <c r="J18" s="2"/>
      <c r="K18" s="10">
        <f t="shared" si="1"/>
        <v>233.19354838709674</v>
      </c>
      <c r="L18" s="10">
        <f t="shared" si="3"/>
        <v>8.7997565429093108</v>
      </c>
      <c r="M18" s="5">
        <f t="shared" si="0"/>
        <v>22.41258064516132</v>
      </c>
      <c r="N18" s="10">
        <f t="shared" si="2"/>
        <v>4235.9777419354896</v>
      </c>
      <c r="O18" s="10"/>
    </row>
    <row r="19" spans="1:15" s="3" customFormat="1" x14ac:dyDescent="0.3">
      <c r="A19" s="2" t="s">
        <v>29</v>
      </c>
      <c r="B19" s="2">
        <v>30</v>
      </c>
      <c r="C19" s="20">
        <v>42186</v>
      </c>
      <c r="D19" s="5">
        <v>95.72</v>
      </c>
      <c r="E19" s="5">
        <v>6.6989999999999981</v>
      </c>
      <c r="F19" s="5">
        <v>10282.799999999999</v>
      </c>
      <c r="G19" s="5">
        <v>616.68999999999869</v>
      </c>
      <c r="H19" s="2">
        <v>10432</v>
      </c>
      <c r="I19" s="2">
        <v>720</v>
      </c>
      <c r="J19" s="2"/>
      <c r="K19" s="10">
        <f t="shared" si="1"/>
        <v>223.29999999999995</v>
      </c>
      <c r="L19" s="10">
        <f t="shared" si="3"/>
        <v>8.426415094339621</v>
      </c>
      <c r="M19" s="5">
        <f t="shared" si="0"/>
        <v>20.556333333333288</v>
      </c>
      <c r="N19" s="10">
        <f t="shared" si="2"/>
        <v>3885.1469999999917</v>
      </c>
      <c r="O19" s="10"/>
    </row>
    <row r="20" spans="1:15" s="3" customFormat="1" x14ac:dyDescent="0.3">
      <c r="A20" s="2" t="s">
        <v>30</v>
      </c>
      <c r="B20" s="2">
        <v>31</v>
      </c>
      <c r="C20" s="20">
        <v>42217</v>
      </c>
      <c r="D20" s="5">
        <v>101.99</v>
      </c>
      <c r="E20" s="5">
        <v>6.269999999999996</v>
      </c>
      <c r="F20" s="5">
        <v>10850.1</v>
      </c>
      <c r="G20" s="5">
        <v>567.30000000000109</v>
      </c>
      <c r="H20" s="2">
        <v>11176</v>
      </c>
      <c r="I20" s="2">
        <v>744</v>
      </c>
      <c r="J20" s="2"/>
      <c r="K20" s="10">
        <f t="shared" si="1"/>
        <v>202.25806451612891</v>
      </c>
      <c r="L20" s="10">
        <f t="shared" si="3"/>
        <v>7.6323797930614683</v>
      </c>
      <c r="M20" s="5">
        <f t="shared" si="0"/>
        <v>18.300000000000036</v>
      </c>
      <c r="N20" s="10">
        <f t="shared" si="2"/>
        <v>3458.7000000000071</v>
      </c>
      <c r="O20" s="10"/>
    </row>
    <row r="21" spans="1:15" s="3" customFormat="1" x14ac:dyDescent="0.3">
      <c r="A21" s="2" t="s">
        <v>31</v>
      </c>
      <c r="B21" s="2">
        <v>31</v>
      </c>
      <c r="C21" s="20">
        <v>42248</v>
      </c>
      <c r="D21" s="5">
        <v>107.94</v>
      </c>
      <c r="E21" s="5">
        <v>5.9500000000000028</v>
      </c>
      <c r="F21" s="5">
        <v>11389.6</v>
      </c>
      <c r="G21" s="5">
        <v>539.5</v>
      </c>
      <c r="H21" s="2">
        <v>11919</v>
      </c>
      <c r="I21" s="2">
        <v>743</v>
      </c>
      <c r="J21" s="2"/>
      <c r="K21" s="10">
        <f t="shared" si="1"/>
        <v>191.93548387096786</v>
      </c>
      <c r="L21" s="10">
        <f t="shared" si="3"/>
        <v>7.2428484479610509</v>
      </c>
      <c r="M21" s="5">
        <f t="shared" si="0"/>
        <v>17.403225806451612</v>
      </c>
      <c r="N21" s="10">
        <f t="shared" si="2"/>
        <v>3289.2096774193546</v>
      </c>
      <c r="O21" s="10"/>
    </row>
    <row r="22" spans="1:15" s="3" customFormat="1" x14ac:dyDescent="0.3">
      <c r="A22" s="2" t="s">
        <v>32</v>
      </c>
      <c r="B22" s="2">
        <v>30</v>
      </c>
      <c r="C22" s="20">
        <v>42278</v>
      </c>
      <c r="D22" s="5">
        <v>114.22</v>
      </c>
      <c r="E22" s="5">
        <v>6.2800000000000011</v>
      </c>
      <c r="F22" s="5">
        <v>12133.79</v>
      </c>
      <c r="G22" s="5">
        <v>744.19000000000051</v>
      </c>
      <c r="H22" s="2">
        <v>12640</v>
      </c>
      <c r="I22" s="2">
        <v>721</v>
      </c>
      <c r="J22" s="2"/>
      <c r="K22" s="10">
        <f t="shared" si="1"/>
        <v>209.33333333333337</v>
      </c>
      <c r="L22" s="10">
        <f t="shared" si="3"/>
        <v>7.8993710691823917</v>
      </c>
      <c r="M22" s="5">
        <f t="shared" si="0"/>
        <v>24.806333333333349</v>
      </c>
      <c r="N22" s="10">
        <f t="shared" si="2"/>
        <v>4688.3970000000036</v>
      </c>
      <c r="O22" s="10"/>
    </row>
    <row r="23" spans="1:15" s="3" customFormat="1" x14ac:dyDescent="0.3">
      <c r="A23" s="2" t="s">
        <v>33</v>
      </c>
      <c r="B23" s="2">
        <v>31</v>
      </c>
      <c r="C23" s="20">
        <v>42309</v>
      </c>
      <c r="D23" s="5">
        <v>120.9</v>
      </c>
      <c r="E23" s="5">
        <v>6.6800000000000068</v>
      </c>
      <c r="F23" s="5">
        <v>12987.41</v>
      </c>
      <c r="G23" s="5">
        <v>853.61999999999898</v>
      </c>
      <c r="H23" s="2">
        <v>13385</v>
      </c>
      <c r="I23" s="2">
        <v>745</v>
      </c>
      <c r="J23" s="2"/>
      <c r="K23" s="10">
        <f t="shared" si="1"/>
        <v>215.48387096774215</v>
      </c>
      <c r="L23" s="10">
        <f t="shared" si="3"/>
        <v>8.1314668289714014</v>
      </c>
      <c r="M23" s="5">
        <f t="shared" si="0"/>
        <v>27.536129032258032</v>
      </c>
      <c r="N23" s="10">
        <f t="shared" si="2"/>
        <v>5204.328387096768</v>
      </c>
      <c r="O23" s="10"/>
    </row>
    <row r="24" spans="1:15" s="3" customFormat="1" x14ac:dyDescent="0.3">
      <c r="A24" s="2" t="s">
        <v>34</v>
      </c>
      <c r="B24" s="2">
        <v>30</v>
      </c>
      <c r="C24" s="20">
        <v>42339</v>
      </c>
      <c r="D24" s="5">
        <v>127.6</v>
      </c>
      <c r="E24" s="5">
        <v>6.6999999999999886</v>
      </c>
      <c r="F24" s="5">
        <v>13853.3</v>
      </c>
      <c r="G24" s="5">
        <v>865.88999999999942</v>
      </c>
      <c r="H24" s="2">
        <v>14105</v>
      </c>
      <c r="I24" s="2">
        <v>720</v>
      </c>
      <c r="J24" s="2"/>
      <c r="K24" s="10">
        <f t="shared" si="1"/>
        <v>223.33333333333297</v>
      </c>
      <c r="L24" s="10">
        <f t="shared" si="3"/>
        <v>8.4276729559748293</v>
      </c>
      <c r="M24" s="5">
        <f t="shared" si="0"/>
        <v>28.862999999999982</v>
      </c>
      <c r="N24" s="10">
        <f t="shared" si="2"/>
        <v>5455.1069999999963</v>
      </c>
      <c r="O24" s="10"/>
    </row>
    <row r="25" spans="1:15" s="3" customFormat="1" x14ac:dyDescent="0.3">
      <c r="A25" s="2" t="s">
        <v>35</v>
      </c>
      <c r="B25" s="2">
        <v>31</v>
      </c>
      <c r="C25" s="20">
        <v>42370</v>
      </c>
      <c r="D25" s="5">
        <v>135.1</v>
      </c>
      <c r="E25" s="5">
        <v>7.5</v>
      </c>
      <c r="F25" s="5">
        <v>14813.5</v>
      </c>
      <c r="G25" s="5">
        <v>960.20000000000073</v>
      </c>
      <c r="H25" s="2">
        <v>14849</v>
      </c>
      <c r="I25" s="2">
        <v>744</v>
      </c>
      <c r="J25" s="2"/>
      <c r="K25" s="10">
        <f t="shared" si="1"/>
        <v>241.93548387096774</v>
      </c>
      <c r="L25" s="10">
        <f t="shared" si="3"/>
        <v>9.1296409007912356</v>
      </c>
      <c r="M25" s="5">
        <f t="shared" si="0"/>
        <v>30.97419354838712</v>
      </c>
      <c r="N25" s="10">
        <f t="shared" si="2"/>
        <v>5854.1225806451666</v>
      </c>
      <c r="O25" s="10"/>
    </row>
    <row r="26" spans="1:15" x14ac:dyDescent="0.3">
      <c r="A26" s="1" t="s">
        <v>36</v>
      </c>
      <c r="B26" s="1">
        <v>31</v>
      </c>
      <c r="C26" s="19">
        <v>42401</v>
      </c>
      <c r="D26" s="4">
        <v>140.4</v>
      </c>
      <c r="E26" s="4">
        <v>5.3000000000000114</v>
      </c>
      <c r="F26" s="4">
        <v>15482.3</v>
      </c>
      <c r="G26" s="4">
        <v>668.79999999999927</v>
      </c>
      <c r="H26" s="1">
        <v>15593</v>
      </c>
      <c r="I26" s="1">
        <v>744</v>
      </c>
      <c r="K26" s="8">
        <f t="shared" si="1"/>
        <v>170.96774193548421</v>
      </c>
      <c r="L26" s="8">
        <f t="shared" si="3"/>
        <v>6.4516129032258194</v>
      </c>
      <c r="M26" s="4">
        <f t="shared" si="0"/>
        <v>21.574193548387072</v>
      </c>
      <c r="N26" s="8">
        <f t="shared" si="2"/>
        <v>4077.5225806451567</v>
      </c>
      <c r="O26" s="8"/>
    </row>
    <row r="27" spans="1:15" x14ac:dyDescent="0.3">
      <c r="A27" s="1" t="s">
        <v>37</v>
      </c>
      <c r="B27" s="1">
        <v>29</v>
      </c>
      <c r="C27" s="19">
        <v>42430</v>
      </c>
      <c r="D27" s="4">
        <v>147.5</v>
      </c>
      <c r="E27" s="4">
        <v>7.0999999999999943</v>
      </c>
      <c r="F27" s="4">
        <v>16365.8</v>
      </c>
      <c r="G27" s="4">
        <v>883.5</v>
      </c>
      <c r="H27" s="1">
        <v>16288</v>
      </c>
      <c r="I27" s="1">
        <v>695</v>
      </c>
      <c r="K27" s="8">
        <f t="shared" si="1"/>
        <v>244.82758620689634</v>
      </c>
      <c r="L27" s="8">
        <f t="shared" si="3"/>
        <v>9.2387768379960882</v>
      </c>
      <c r="M27" s="4">
        <f t="shared" si="0"/>
        <v>30.46551724137931</v>
      </c>
      <c r="N27" s="8">
        <f t="shared" si="2"/>
        <v>5757.9827586206902</v>
      </c>
      <c r="O27" s="8"/>
    </row>
    <row r="28" spans="1:15" x14ac:dyDescent="0.3">
      <c r="A28" s="1" t="s">
        <v>38</v>
      </c>
      <c r="B28" s="1">
        <v>31</v>
      </c>
      <c r="C28" s="19">
        <v>42461</v>
      </c>
      <c r="D28" s="4">
        <v>154.66999999999999</v>
      </c>
      <c r="E28" s="4">
        <v>7.1699999999999875</v>
      </c>
      <c r="F28" s="4">
        <v>17265.5</v>
      </c>
      <c r="G28" s="4">
        <v>899.70000000000073</v>
      </c>
      <c r="H28" s="1">
        <v>17029</v>
      </c>
      <c r="I28" s="1">
        <v>741</v>
      </c>
      <c r="K28" s="8">
        <f t="shared" si="1"/>
        <v>231.29032258064476</v>
      </c>
      <c r="L28" s="8">
        <f t="shared" si="3"/>
        <v>8.7279367011564055</v>
      </c>
      <c r="M28" s="4">
        <f t="shared" si="0"/>
        <v>29.022580645161312</v>
      </c>
      <c r="N28" s="8">
        <f t="shared" si="2"/>
        <v>5485.2677419354877</v>
      </c>
      <c r="O28" s="8"/>
    </row>
    <row r="29" spans="1:15" x14ac:dyDescent="0.3">
      <c r="A29" s="1" t="s">
        <v>27</v>
      </c>
      <c r="B29" s="1">
        <v>30</v>
      </c>
      <c r="C29" s="19">
        <v>42491</v>
      </c>
      <c r="D29" s="4">
        <v>161.54</v>
      </c>
      <c r="E29" s="4">
        <v>6.8700000000000045</v>
      </c>
      <c r="F29" s="4">
        <v>18093.400000000001</v>
      </c>
      <c r="G29" s="4">
        <v>827.90000000000146</v>
      </c>
      <c r="H29" s="1">
        <v>17749</v>
      </c>
      <c r="I29" s="1">
        <v>720</v>
      </c>
      <c r="K29" s="8">
        <f t="shared" si="1"/>
        <v>229.00000000000014</v>
      </c>
      <c r="L29" s="8">
        <f t="shared" si="3"/>
        <v>8.6415094339622698</v>
      </c>
      <c r="M29" s="4">
        <f t="shared" si="0"/>
        <v>27.596666666666714</v>
      </c>
      <c r="N29" s="8">
        <f t="shared" si="2"/>
        <v>5215.7700000000095</v>
      </c>
      <c r="O29" s="8"/>
    </row>
    <row r="30" spans="1:15" x14ac:dyDescent="0.3">
      <c r="A30" s="1" t="s">
        <v>28</v>
      </c>
      <c r="B30" s="1">
        <v>31</v>
      </c>
      <c r="C30" s="19">
        <v>42522</v>
      </c>
    </row>
    <row r="33" spans="1:15" x14ac:dyDescent="0.3">
      <c r="A33" s="1" t="s">
        <v>43</v>
      </c>
      <c r="B33" s="1">
        <f>SUM(B14:B25)</f>
        <v>365</v>
      </c>
      <c r="E33" s="8">
        <f t="shared" ref="E33:I33" si="4">SUM(E14:E25)</f>
        <v>81.22999999999999</v>
      </c>
      <c r="F33" s="8"/>
      <c r="G33" s="8">
        <f t="shared" si="4"/>
        <v>8739.73</v>
      </c>
      <c r="I33" s="1">
        <f t="shared" si="4"/>
        <v>8760</v>
      </c>
      <c r="K33" s="8">
        <f>AVERAGE(K21:K25)</f>
        <v>216.40430107526882</v>
      </c>
      <c r="L33" s="8">
        <f t="shared" ref="L33:M33" si="5">AVERAGE(L21:L25)</f>
        <v>8.1662000405761823</v>
      </c>
      <c r="M33" s="8">
        <f t="shared" si="5"/>
        <v>25.916576344086018</v>
      </c>
      <c r="N33" s="8">
        <f t="shared" ref="N33" si="6">AVERAGE(N21:N25)</f>
        <v>4898.2329290322577</v>
      </c>
      <c r="O33" s="8"/>
    </row>
    <row r="34" spans="1:15" x14ac:dyDescent="0.3">
      <c r="A34" s="1" t="s">
        <v>42</v>
      </c>
      <c r="B34" s="1">
        <f>SUM(B26:B29)/4*12</f>
        <v>363</v>
      </c>
      <c r="E34" s="8">
        <f t="shared" ref="E34:I34" si="7">SUM(E26:E29)/4*12</f>
        <v>79.319999999999993</v>
      </c>
      <c r="G34" s="1">
        <f t="shared" si="7"/>
        <v>9839.7000000000044</v>
      </c>
      <c r="I34" s="1">
        <f t="shared" si="7"/>
        <v>8700</v>
      </c>
      <c r="K34" s="8">
        <f>AVERAGE(K26:K29)</f>
        <v>219.02141268075636</v>
      </c>
      <c r="L34" s="8">
        <f t="shared" ref="L34:M34" si="8">AVERAGE(L26:L29)</f>
        <v>8.2649589690851464</v>
      </c>
      <c r="M34" s="8">
        <f t="shared" si="8"/>
        <v>27.164739525398602</v>
      </c>
      <c r="N34" s="8">
        <f t="shared" ref="N34" si="9">AVERAGE(N26:N29)</f>
        <v>5134.1357703003359</v>
      </c>
      <c r="O34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2016-05-03T05:52:00Z</dcterms:created>
  <dcterms:modified xsi:type="dcterms:W3CDTF">2016-05-10T15:40:38Z</dcterms:modified>
</cp:coreProperties>
</file>