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 activeTab="1"/>
  </bookViews>
  <sheets>
    <sheet name="Taul1" sheetId="1" r:id="rId1"/>
    <sheet name="Kaavio2" sheetId="5" r:id="rId2"/>
    <sheet name="Kaavio3" sheetId="6" r:id="rId3"/>
    <sheet name="Kaavio3 (2)" sheetId="7" r:id="rId4"/>
    <sheet name="Taul2" sheetId="2" r:id="rId5"/>
    <sheet name="Taul3" sheetId="3" r:id="rId6"/>
  </sheets>
  <calcPr calcId="145621"/>
</workbook>
</file>

<file path=xl/calcChain.xml><?xml version="1.0" encoding="utf-8"?>
<calcChain xmlns="http://schemas.openxmlformats.org/spreadsheetml/2006/main">
  <c r="AQ7" i="1" l="1"/>
  <c r="AQ8" i="1"/>
  <c r="AQ9" i="1"/>
  <c r="AQ10" i="1"/>
  <c r="AQ11" i="1"/>
  <c r="AQ12" i="1"/>
  <c r="AQ13" i="1"/>
  <c r="AQ14" i="1"/>
  <c r="AQ15" i="1"/>
  <c r="AQ16" i="1"/>
  <c r="AQ17" i="1"/>
  <c r="AQ18" i="1"/>
  <c r="AQ19" i="1"/>
  <c r="AQ20" i="1"/>
  <c r="AQ21" i="1"/>
  <c r="AQ22" i="1"/>
  <c r="AQ23" i="1"/>
  <c r="AQ24" i="1"/>
  <c r="AQ25" i="1"/>
  <c r="AQ26" i="1"/>
  <c r="AQ27" i="1"/>
  <c r="AQ28" i="1"/>
  <c r="AQ29" i="1"/>
  <c r="AQ30" i="1"/>
  <c r="AQ31" i="1"/>
  <c r="AQ32" i="1"/>
  <c r="AQ33" i="1"/>
  <c r="AQ34" i="1"/>
  <c r="AQ35" i="1"/>
  <c r="AQ36" i="1"/>
  <c r="AQ37" i="1"/>
  <c r="AQ38" i="1"/>
  <c r="AQ39" i="1"/>
  <c r="AQ40" i="1"/>
  <c r="AQ41" i="1"/>
  <c r="AQ42" i="1"/>
  <c r="AQ43" i="1"/>
  <c r="AQ44" i="1"/>
  <c r="AQ45" i="1"/>
  <c r="AQ6" i="1"/>
  <c r="AN8" i="1"/>
  <c r="AN9" i="1"/>
  <c r="AN10" i="1"/>
  <c r="AN11" i="1"/>
  <c r="AN12" i="1"/>
  <c r="AN13" i="1"/>
  <c r="AN14" i="1"/>
  <c r="AN15" i="1"/>
  <c r="AN16" i="1"/>
  <c r="AN17" i="1"/>
  <c r="AN18" i="1"/>
  <c r="AN19" i="1"/>
  <c r="AN20" i="1"/>
  <c r="AN21" i="1"/>
  <c r="AN22" i="1"/>
  <c r="AN23" i="1"/>
  <c r="AN24" i="1"/>
  <c r="AN25" i="1"/>
  <c r="AN26" i="1"/>
  <c r="AN27" i="1"/>
  <c r="AN28" i="1"/>
  <c r="AN29" i="1"/>
  <c r="AN30" i="1"/>
  <c r="AN31" i="1"/>
  <c r="AN32" i="1"/>
  <c r="AN33" i="1"/>
  <c r="AN34" i="1"/>
  <c r="AN35" i="1"/>
  <c r="AN36" i="1"/>
  <c r="AN37" i="1"/>
  <c r="AN38" i="1"/>
  <c r="AN39" i="1"/>
  <c r="AN40" i="1"/>
  <c r="AN41" i="1"/>
  <c r="AN42" i="1"/>
  <c r="AN43" i="1"/>
  <c r="AN44" i="1"/>
  <c r="AN45" i="1"/>
  <c r="AN7" i="1"/>
  <c r="AN6" i="1"/>
  <c r="AU9" i="1"/>
  <c r="AU10" i="1"/>
  <c r="AU11" i="1"/>
  <c r="AU12" i="1"/>
  <c r="AU13" i="1"/>
  <c r="AU14" i="1"/>
  <c r="AU8" i="1"/>
  <c r="AU7" i="1"/>
  <c r="AU6" i="1"/>
  <c r="AV6" i="1"/>
  <c r="AV7" i="1"/>
  <c r="AV8" i="1"/>
  <c r="AV9" i="1"/>
  <c r="AV10" i="1"/>
  <c r="AV11" i="1"/>
  <c r="AV12" i="1"/>
  <c r="AV13" i="1"/>
  <c r="AV14" i="1"/>
  <c r="AR17" i="1" l="1"/>
  <c r="AR21" i="1"/>
  <c r="AR25" i="1"/>
  <c r="AR29" i="1"/>
  <c r="AR33" i="1"/>
  <c r="AR37" i="1"/>
  <c r="AR41" i="1"/>
  <c r="AR45" i="1"/>
  <c r="AR10" i="1"/>
  <c r="AR11" i="1"/>
  <c r="AR13" i="1"/>
  <c r="AR14" i="1"/>
  <c r="AR15" i="1"/>
  <c r="AR16" i="1"/>
  <c r="AR18" i="1"/>
  <c r="AR19" i="1"/>
  <c r="AR20" i="1"/>
  <c r="AR22" i="1"/>
  <c r="AR23" i="1"/>
  <c r="AR24" i="1"/>
  <c r="AR26" i="1"/>
  <c r="AR27" i="1"/>
  <c r="AR28" i="1"/>
  <c r="AR30" i="1"/>
  <c r="AR31" i="1"/>
  <c r="AR32" i="1"/>
  <c r="AR34" i="1"/>
  <c r="AR35" i="1"/>
  <c r="AR36" i="1"/>
  <c r="AR38" i="1"/>
  <c r="AR39" i="1"/>
  <c r="AR40" i="1"/>
  <c r="AR42" i="1"/>
  <c r="AR43" i="1"/>
  <c r="AR44" i="1"/>
  <c r="AR7" i="1"/>
  <c r="AR8" i="1"/>
  <c r="AR9" i="1"/>
  <c r="AR12" i="1"/>
  <c r="AR6" i="1"/>
  <c r="X9" i="1"/>
  <c r="X10" i="1"/>
  <c r="X11" i="1"/>
  <c r="X12" i="1"/>
  <c r="X13" i="1"/>
  <c r="X14" i="1"/>
  <c r="X15" i="1"/>
  <c r="X16" i="1"/>
  <c r="X17" i="1"/>
  <c r="X7" i="1"/>
  <c r="X8" i="1"/>
  <c r="X6" i="1"/>
  <c r="V17" i="1"/>
  <c r="W17" i="1"/>
  <c r="V16" i="1"/>
  <c r="W16" i="1" s="1"/>
  <c r="V15" i="1"/>
  <c r="W15" i="1" s="1"/>
  <c r="W6" i="1"/>
  <c r="AM7" i="1"/>
  <c r="AO7" i="1"/>
  <c r="AP7" i="1"/>
  <c r="AM8" i="1"/>
  <c r="AO8" i="1"/>
  <c r="AP8" i="1"/>
  <c r="AM9" i="1"/>
  <c r="AO9" i="1"/>
  <c r="AP9" i="1"/>
  <c r="AM10" i="1"/>
  <c r="AO10" i="1"/>
  <c r="AP10" i="1"/>
  <c r="AM11" i="1"/>
  <c r="AO11" i="1"/>
  <c r="AP11" i="1"/>
  <c r="AM12" i="1"/>
  <c r="AO12" i="1"/>
  <c r="AP12" i="1"/>
  <c r="AM13" i="1"/>
  <c r="AO13" i="1"/>
  <c r="AP13" i="1"/>
  <c r="AM14" i="1"/>
  <c r="AO14" i="1"/>
  <c r="AP14" i="1"/>
  <c r="AM15" i="1"/>
  <c r="AO15" i="1"/>
  <c r="AP15" i="1"/>
  <c r="AM16" i="1"/>
  <c r="AO16" i="1"/>
  <c r="AP16" i="1"/>
  <c r="AM17" i="1"/>
  <c r="AO17" i="1"/>
  <c r="AP17" i="1"/>
  <c r="AM18" i="1"/>
  <c r="AO18" i="1"/>
  <c r="AP18" i="1"/>
  <c r="AM19" i="1"/>
  <c r="AO19" i="1"/>
  <c r="AP19" i="1"/>
  <c r="AM20" i="1"/>
  <c r="AO20" i="1"/>
  <c r="AP20" i="1"/>
  <c r="AM21" i="1"/>
  <c r="AO21" i="1"/>
  <c r="AP21" i="1"/>
  <c r="AM22" i="1"/>
  <c r="AO22" i="1"/>
  <c r="AP22" i="1"/>
  <c r="AM23" i="1"/>
  <c r="AO23" i="1"/>
  <c r="AP23" i="1"/>
  <c r="AM24" i="1"/>
  <c r="AO24" i="1"/>
  <c r="AP24" i="1"/>
  <c r="AM25" i="1"/>
  <c r="AO25" i="1"/>
  <c r="AP25" i="1"/>
  <c r="AM26" i="1"/>
  <c r="AO26" i="1"/>
  <c r="AP26" i="1"/>
  <c r="AM27" i="1"/>
  <c r="AO27" i="1"/>
  <c r="AP27" i="1"/>
  <c r="AM28" i="1"/>
  <c r="AO28" i="1"/>
  <c r="AP28" i="1"/>
  <c r="AM29" i="1"/>
  <c r="AO29" i="1"/>
  <c r="AP29" i="1"/>
  <c r="AM30" i="1"/>
  <c r="AO30" i="1"/>
  <c r="AP30" i="1"/>
  <c r="AM31" i="1"/>
  <c r="AO31" i="1"/>
  <c r="AP31" i="1"/>
  <c r="AM32" i="1"/>
  <c r="AO32" i="1"/>
  <c r="AP32" i="1"/>
  <c r="AM33" i="1"/>
  <c r="AO33" i="1"/>
  <c r="AP33" i="1"/>
  <c r="AM34" i="1"/>
  <c r="AO34" i="1"/>
  <c r="AP34" i="1"/>
  <c r="AM35" i="1"/>
  <c r="AO35" i="1"/>
  <c r="AP35" i="1"/>
  <c r="AM36" i="1"/>
  <c r="AO36" i="1"/>
  <c r="AP36" i="1"/>
  <c r="AM37" i="1"/>
  <c r="AO37" i="1"/>
  <c r="AP37" i="1"/>
  <c r="AM38" i="1"/>
  <c r="AO38" i="1"/>
  <c r="AP38" i="1"/>
  <c r="AM39" i="1"/>
  <c r="AO39" i="1"/>
  <c r="AP39" i="1"/>
  <c r="AM40" i="1"/>
  <c r="AO40" i="1"/>
  <c r="AP40" i="1"/>
  <c r="AM41" i="1"/>
  <c r="AO41" i="1"/>
  <c r="AP41" i="1"/>
  <c r="AM42" i="1"/>
  <c r="AO42" i="1"/>
  <c r="AP42" i="1"/>
  <c r="AM43" i="1"/>
  <c r="AO43" i="1"/>
  <c r="AP43" i="1"/>
  <c r="AM44" i="1"/>
  <c r="AO44" i="1"/>
  <c r="AP44" i="1"/>
  <c r="AM45" i="1"/>
  <c r="AO45" i="1"/>
  <c r="AP45" i="1"/>
  <c r="S6" i="1" l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O44" i="1"/>
  <c r="O45" i="1"/>
  <c r="Q45" i="1"/>
  <c r="O46" i="1"/>
  <c r="O47" i="1"/>
  <c r="Q47" i="1"/>
  <c r="O48" i="1"/>
  <c r="O49" i="1"/>
  <c r="O50" i="1"/>
  <c r="O51" i="1"/>
  <c r="M51" i="1"/>
  <c r="Q51" i="1" s="1"/>
  <c r="M44" i="1"/>
  <c r="Q44" i="1" s="1"/>
  <c r="M45" i="1"/>
  <c r="M46" i="1"/>
  <c r="Q46" i="1" s="1"/>
  <c r="M47" i="1"/>
  <c r="M48" i="1"/>
  <c r="Q48" i="1" s="1"/>
  <c r="M49" i="1"/>
  <c r="Q49" i="1" s="1"/>
  <c r="M50" i="1"/>
  <c r="L51" i="1"/>
  <c r="P51" i="1" s="1"/>
  <c r="L50" i="1"/>
  <c r="P50" i="1" s="1"/>
  <c r="L49" i="1"/>
  <c r="P49" i="1" s="1"/>
  <c r="L48" i="1"/>
  <c r="L47" i="1"/>
  <c r="P47" i="1" s="1"/>
  <c r="R47" i="1" s="1"/>
  <c r="L46" i="1"/>
  <c r="P46" i="1" s="1"/>
  <c r="L45" i="1"/>
  <c r="P45" i="1" s="1"/>
  <c r="L44" i="1"/>
  <c r="K51" i="1"/>
  <c r="K50" i="1"/>
  <c r="Q50" i="1" s="1"/>
  <c r="K49" i="1"/>
  <c r="K48" i="1"/>
  <c r="K47" i="1"/>
  <c r="K46" i="1"/>
  <c r="K45" i="1"/>
  <c r="K44" i="1"/>
  <c r="R50" i="1" l="1"/>
  <c r="R46" i="1"/>
  <c r="R49" i="1"/>
  <c r="R51" i="1"/>
  <c r="P44" i="1"/>
  <c r="R44" i="1" s="1"/>
  <c r="P48" i="1"/>
  <c r="R48" i="1" s="1"/>
  <c r="R45" i="1"/>
  <c r="AC7" i="1"/>
  <c r="AC8" i="1"/>
  <c r="AC9" i="1"/>
  <c r="AC10" i="1"/>
  <c r="AC11" i="1"/>
  <c r="AC12" i="1"/>
  <c r="AC13" i="1"/>
  <c r="AC14" i="1"/>
  <c r="AC6" i="1"/>
  <c r="V14" i="1" l="1"/>
  <c r="W14" i="1" s="1"/>
  <c r="V7" i="1"/>
  <c r="W7" i="1" s="1"/>
  <c r="V8" i="1"/>
  <c r="W8" i="1" s="1"/>
  <c r="V9" i="1"/>
  <c r="W9" i="1" s="1"/>
  <c r="V10" i="1"/>
  <c r="W10" i="1" s="1"/>
  <c r="V11" i="1"/>
  <c r="W11" i="1" s="1"/>
  <c r="V12" i="1"/>
  <c r="W12" i="1" s="1"/>
  <c r="V13" i="1"/>
  <c r="W13" i="1" s="1"/>
  <c r="V6" i="1"/>
  <c r="AZ7" i="1"/>
  <c r="AZ8" i="1"/>
  <c r="AZ9" i="1"/>
  <c r="AZ10" i="1"/>
  <c r="AZ11" i="1"/>
  <c r="AZ12" i="1"/>
  <c r="AZ13" i="1"/>
  <c r="AZ14" i="1"/>
  <c r="AZ15" i="1"/>
  <c r="AZ16" i="1"/>
  <c r="AZ6" i="1"/>
  <c r="L6" i="1" l="1"/>
  <c r="L7" i="1"/>
  <c r="L8" i="1"/>
  <c r="L9" i="1"/>
  <c r="P9" i="1" s="1"/>
  <c r="L10" i="1"/>
  <c r="L11" i="1"/>
  <c r="L12" i="1"/>
  <c r="L13" i="1"/>
  <c r="P13" i="1" s="1"/>
  <c r="L14" i="1"/>
  <c r="L15" i="1"/>
  <c r="L16" i="1"/>
  <c r="P16" i="1" s="1"/>
  <c r="L17" i="1"/>
  <c r="P17" i="1" s="1"/>
  <c r="L18" i="1"/>
  <c r="L19" i="1"/>
  <c r="L20" i="1"/>
  <c r="L21" i="1"/>
  <c r="P21" i="1" s="1"/>
  <c r="L22" i="1"/>
  <c r="L23" i="1"/>
  <c r="L24" i="1"/>
  <c r="L25" i="1"/>
  <c r="P25" i="1" s="1"/>
  <c r="L26" i="1"/>
  <c r="L27" i="1"/>
  <c r="L28" i="1"/>
  <c r="L29" i="1"/>
  <c r="P29" i="1" s="1"/>
  <c r="L30" i="1"/>
  <c r="L31" i="1"/>
  <c r="P31" i="1" s="1"/>
  <c r="L32" i="1"/>
  <c r="P32" i="1" s="1"/>
  <c r="L33" i="1"/>
  <c r="P33" i="1" s="1"/>
  <c r="L34" i="1"/>
  <c r="L35" i="1"/>
  <c r="L36" i="1"/>
  <c r="P36" i="1" s="1"/>
  <c r="L37" i="1"/>
  <c r="P37" i="1" s="1"/>
  <c r="L38" i="1"/>
  <c r="L39" i="1"/>
  <c r="L40" i="1"/>
  <c r="L41" i="1"/>
  <c r="P41" i="1" s="1"/>
  <c r="L42" i="1"/>
  <c r="L43" i="1"/>
  <c r="P43" i="1" s="1"/>
  <c r="AP6" i="1"/>
  <c r="AM6" i="1"/>
  <c r="AO6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P35" i="1" l="1"/>
  <c r="R35" i="1" s="1"/>
  <c r="P27" i="1"/>
  <c r="P7" i="1"/>
  <c r="P40" i="1"/>
  <c r="R40" i="1" s="1"/>
  <c r="P28" i="1"/>
  <c r="P24" i="1"/>
  <c r="P20" i="1"/>
  <c r="P12" i="1"/>
  <c r="P8" i="1"/>
  <c r="P39" i="1"/>
  <c r="P23" i="1"/>
  <c r="P19" i="1"/>
  <c r="P15" i="1"/>
  <c r="P11" i="1"/>
  <c r="Q40" i="1"/>
  <c r="Q36" i="1"/>
  <c r="R36" i="1" s="1"/>
  <c r="P42" i="1"/>
  <c r="P38" i="1"/>
  <c r="P34" i="1"/>
  <c r="P30" i="1"/>
  <c r="P26" i="1"/>
  <c r="P22" i="1"/>
  <c r="P18" i="1"/>
  <c r="P14" i="1"/>
  <c r="P10" i="1"/>
  <c r="P6" i="1"/>
  <c r="Q32" i="1"/>
  <c r="R32" i="1" s="1"/>
  <c r="Q28" i="1"/>
  <c r="Q24" i="1"/>
  <c r="Q20" i="1"/>
  <c r="Q16" i="1"/>
  <c r="Q12" i="1"/>
  <c r="R12" i="1" s="1"/>
  <c r="Q8" i="1"/>
  <c r="R8" i="1" s="1"/>
  <c r="Q42" i="1"/>
  <c r="Q38" i="1"/>
  <c r="R38" i="1" s="1"/>
  <c r="Q34" i="1"/>
  <c r="R34" i="1" s="1"/>
  <c r="Q30" i="1"/>
  <c r="Q26" i="1"/>
  <c r="Q22" i="1"/>
  <c r="R22" i="1" s="1"/>
  <c r="Q18" i="1"/>
  <c r="R18" i="1" s="1"/>
  <c r="Q14" i="1"/>
  <c r="Q10" i="1"/>
  <c r="Q6" i="1"/>
  <c r="R6" i="1" s="1"/>
  <c r="Q43" i="1"/>
  <c r="R43" i="1" s="1"/>
  <c r="Q39" i="1"/>
  <c r="R39" i="1" s="1"/>
  <c r="Q35" i="1"/>
  <c r="Q31" i="1"/>
  <c r="R31" i="1" s="1"/>
  <c r="Q27" i="1"/>
  <c r="R27" i="1" s="1"/>
  <c r="Q23" i="1"/>
  <c r="Q19" i="1"/>
  <c r="Q15" i="1"/>
  <c r="Q11" i="1"/>
  <c r="Q7" i="1"/>
  <c r="Q41" i="1"/>
  <c r="R41" i="1" s="1"/>
  <c r="Q37" i="1"/>
  <c r="R37" i="1" s="1"/>
  <c r="Q33" i="1"/>
  <c r="R33" i="1" s="1"/>
  <c r="Q29" i="1"/>
  <c r="R29" i="1" s="1"/>
  <c r="Q25" i="1"/>
  <c r="R25" i="1" s="1"/>
  <c r="Q21" i="1"/>
  <c r="R21" i="1" s="1"/>
  <c r="Q17" i="1"/>
  <c r="R17" i="1" s="1"/>
  <c r="Q13" i="1"/>
  <c r="R13" i="1" s="1"/>
  <c r="Q9" i="1"/>
  <c r="R9" i="1" s="1"/>
  <c r="R16" i="1"/>
  <c r="R15" i="1" l="1"/>
  <c r="R28" i="1"/>
  <c r="R7" i="1"/>
  <c r="R10" i="1"/>
  <c r="R26" i="1"/>
  <c r="R42" i="1"/>
  <c r="R19" i="1"/>
  <c r="R23" i="1"/>
  <c r="R20" i="1"/>
  <c r="R11" i="1"/>
  <c r="R14" i="1"/>
  <c r="R30" i="1"/>
  <c r="R24" i="1"/>
</calcChain>
</file>

<file path=xl/sharedStrings.xml><?xml version="1.0" encoding="utf-8"?>
<sst xmlns="http://schemas.openxmlformats.org/spreadsheetml/2006/main" count="101" uniqueCount="40">
  <si>
    <t>T_in</t>
  </si>
  <si>
    <t>T_out</t>
  </si>
  <si>
    <t>P_imu</t>
  </si>
  <si>
    <t>P_paine</t>
  </si>
  <si>
    <t>F</t>
  </si>
  <si>
    <t>P</t>
  </si>
  <si>
    <t>C</t>
  </si>
  <si>
    <t>bar</t>
  </si>
  <si>
    <t>P_väli</t>
  </si>
  <si>
    <t>m3/h</t>
  </si>
  <si>
    <t>W</t>
  </si>
  <si>
    <t>Painehäviö keräin_Höyrystin</t>
  </si>
  <si>
    <t>Pumppukäyrä</t>
  </si>
  <si>
    <t>T_in/out</t>
  </si>
  <si>
    <t>l/s</t>
  </si>
  <si>
    <t>kPa</t>
  </si>
  <si>
    <t>Dp_keräin</t>
  </si>
  <si>
    <t>Dp-Höyr</t>
  </si>
  <si>
    <t>DP-Kok</t>
  </si>
  <si>
    <t>H</t>
  </si>
  <si>
    <t>m</t>
  </si>
  <si>
    <t>Wilo TOP-RL-25/7,5</t>
  </si>
  <si>
    <t>Nostokorkeus</t>
  </si>
  <si>
    <t>Wilo_</t>
  </si>
  <si>
    <t>Tehdaskäyrä</t>
  </si>
  <si>
    <t>Teho</t>
  </si>
  <si>
    <t>mm</t>
  </si>
  <si>
    <t>roo 1000</t>
  </si>
  <si>
    <t>Teho W</t>
  </si>
  <si>
    <t>Funktio</t>
  </si>
  <si>
    <t>l/h</t>
  </si>
  <si>
    <t>Keräimen laskettu painehäviö</t>
  </si>
  <si>
    <t>1*</t>
  </si>
  <si>
    <t>2*</t>
  </si>
  <si>
    <t>Laskettu</t>
  </si>
  <si>
    <t>Pumppausteho</t>
  </si>
  <si>
    <t>Hyötysuhde</t>
  </si>
  <si>
    <t>.</t>
  </si>
  <si>
    <t>Tih 967</t>
  </si>
  <si>
    <t>r967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</si>
</sst>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165" fontId="0" fillId="0" borderId="0" xfId="0" applyNumberFormat="1" applyAlignme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/>
    </xf>
    <xf numFmtId="2" fontId="1" fillId="0" borderId="0" xfId="0" applyNumberFormat="1" applyFont="1" applyAlignment="1">
      <alignment horizontal="center"/>
    </xf>
    <xf numFmtId="0" fontId="1" fillId="0" borderId="0" xfId="0" applyFont="1"/>
    <xf numFmtId="1" fontId="0" fillId="0" borderId="0" xfId="0" applyNumberFormat="1" applyAlignment="1">
      <alignment horizontal="center"/>
    </xf>
    <xf numFmtId="1" fontId="0" fillId="0" borderId="0" xfId="0" applyNumberFormat="1" applyFont="1" applyAlignment="1">
      <alignment horizontal="center"/>
    </xf>
    <xf numFmtId="165" fontId="0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 vertical="center" readingOrder="1"/>
    </xf>
    <xf numFmtId="165" fontId="0" fillId="0" borderId="0" xfId="0" applyNumberFormat="1"/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chartsheet" Target="chartsheets/sheet2.xml"/><Relationship Id="rId7" Type="http://schemas.openxmlformats.org/officeDocument/2006/relationships/theme" Target="theme/theme1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3.xml"/><Relationship Id="rId5" Type="http://schemas.openxmlformats.org/officeDocument/2006/relationships/worksheet" Target="worksheets/sheet2.xml"/><Relationship Id="rId10" Type="http://schemas.openxmlformats.org/officeDocument/2006/relationships/calcChain" Target="calcChain.xml"/><Relationship Id="rId4" Type="http://schemas.openxmlformats.org/officeDocument/2006/relationships/chartsheet" Target="chartsheets/sheet3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8647853452276293E-2"/>
          <c:y val="0.10363435511870389"/>
          <c:w val="0.87437149753268695"/>
          <c:h val="0.86179673866475814"/>
        </c:manualLayout>
      </c:layout>
      <c:scatterChart>
        <c:scatterStyle val="lineMarker"/>
        <c:varyColors val="0"/>
        <c:ser>
          <c:idx val="1"/>
          <c:order val="1"/>
          <c:tx>
            <c:strRef>
              <c:f>Taul1!$AO$4:$AO$5</c:f>
              <c:strCache>
                <c:ptCount val="1"/>
                <c:pt idx="0">
                  <c:v>Nostokorkeus kPa</c:v>
                </c:pt>
              </c:strCache>
            </c:strRef>
          </c:tx>
          <c:spPr>
            <a:ln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solidFill>
                  <a:srgbClr val="0070C0"/>
                </a:solidFill>
              </a:ln>
            </c:spPr>
          </c:marker>
          <c:trendline>
            <c:spPr>
              <a:ln w="22225"/>
            </c:spPr>
            <c:trendlineType val="poly"/>
            <c:order val="2"/>
            <c:forward val="0.1"/>
            <c:dispRSqr val="0"/>
            <c:dispEq val="0"/>
          </c:trendline>
          <c:xVal>
            <c:numRef>
              <c:f>Taul1!$AM$6:$AM$45</c:f>
              <c:numCache>
                <c:formatCode>0.000</c:formatCode>
                <c:ptCount val="40"/>
                <c:pt idx="0">
                  <c:v>0.39999999999999997</c:v>
                </c:pt>
                <c:pt idx="1">
                  <c:v>0.43055555555555558</c:v>
                </c:pt>
                <c:pt idx="2">
                  <c:v>0.42499999999999999</c:v>
                </c:pt>
                <c:pt idx="3">
                  <c:v>0.42222222222222222</c:v>
                </c:pt>
                <c:pt idx="4">
                  <c:v>0.41944444444444445</c:v>
                </c:pt>
                <c:pt idx="5">
                  <c:v>0.41666666666666663</c:v>
                </c:pt>
                <c:pt idx="6">
                  <c:v>0.41388888888888886</c:v>
                </c:pt>
                <c:pt idx="7">
                  <c:v>0.41111111111111109</c:v>
                </c:pt>
                <c:pt idx="8">
                  <c:v>0.40555555555555556</c:v>
                </c:pt>
                <c:pt idx="9">
                  <c:v>0.40277777777777773</c:v>
                </c:pt>
                <c:pt idx="10">
                  <c:v>0.39999999999999997</c:v>
                </c:pt>
                <c:pt idx="11">
                  <c:v>0.39444444444444443</c:v>
                </c:pt>
                <c:pt idx="12">
                  <c:v>0.38611111111111107</c:v>
                </c:pt>
                <c:pt idx="13">
                  <c:v>0.35833333333333334</c:v>
                </c:pt>
                <c:pt idx="14">
                  <c:v>0.32777777777777778</c:v>
                </c:pt>
                <c:pt idx="15">
                  <c:v>0.28055555555555556</c:v>
                </c:pt>
                <c:pt idx="16">
                  <c:v>0.21666666666666667</c:v>
                </c:pt>
                <c:pt idx="17">
                  <c:v>0.16111111111111109</c:v>
                </c:pt>
                <c:pt idx="18">
                  <c:v>0.125</c:v>
                </c:pt>
                <c:pt idx="19">
                  <c:v>9.9999999999999992E-2</c:v>
                </c:pt>
                <c:pt idx="20">
                  <c:v>4.9999999999999996E-2</c:v>
                </c:pt>
                <c:pt idx="21">
                  <c:v>1.1111111111111112E-2</c:v>
                </c:pt>
                <c:pt idx="22">
                  <c:v>0</c:v>
                </c:pt>
                <c:pt idx="23">
                  <c:v>7.4999999999999997E-2</c:v>
                </c:pt>
                <c:pt idx="24">
                  <c:v>0.125</c:v>
                </c:pt>
                <c:pt idx="25">
                  <c:v>0.21388888888888888</c:v>
                </c:pt>
                <c:pt idx="26">
                  <c:v>0.28888888888888892</c:v>
                </c:pt>
                <c:pt idx="27">
                  <c:v>0.33611111111111108</c:v>
                </c:pt>
                <c:pt idx="28">
                  <c:v>0.3666666666666667</c:v>
                </c:pt>
                <c:pt idx="29">
                  <c:v>0.37777777777777777</c:v>
                </c:pt>
                <c:pt idx="30">
                  <c:v>0.38888888888888884</c:v>
                </c:pt>
                <c:pt idx="31">
                  <c:v>0.39444444444444443</c:v>
                </c:pt>
                <c:pt idx="32">
                  <c:v>0.40277777777777773</c:v>
                </c:pt>
                <c:pt idx="33">
                  <c:v>0.39999999999999997</c:v>
                </c:pt>
                <c:pt idx="34">
                  <c:v>0.43055555555555558</c:v>
                </c:pt>
                <c:pt idx="35">
                  <c:v>0.42499999999999999</c:v>
                </c:pt>
                <c:pt idx="36">
                  <c:v>0.41944444444444445</c:v>
                </c:pt>
                <c:pt idx="37">
                  <c:v>0.41388888888888886</c:v>
                </c:pt>
                <c:pt idx="38">
                  <c:v>0.40833333333333333</c:v>
                </c:pt>
                <c:pt idx="39">
                  <c:v>0.40277777777777773</c:v>
                </c:pt>
              </c:numCache>
            </c:numRef>
          </c:xVal>
          <c:yVal>
            <c:numRef>
              <c:f>Taul1!$AO$6:$AO$45</c:f>
              <c:numCache>
                <c:formatCode>0.0</c:formatCode>
                <c:ptCount val="40"/>
                <c:pt idx="0">
                  <c:v>64</c:v>
                </c:pt>
                <c:pt idx="1">
                  <c:v>62.5</c:v>
                </c:pt>
                <c:pt idx="2">
                  <c:v>63</c:v>
                </c:pt>
                <c:pt idx="3">
                  <c:v>63.5</c:v>
                </c:pt>
                <c:pt idx="4">
                  <c:v>63</c:v>
                </c:pt>
                <c:pt idx="5">
                  <c:v>63</c:v>
                </c:pt>
                <c:pt idx="6">
                  <c:v>63.5</c:v>
                </c:pt>
                <c:pt idx="7">
                  <c:v>63.5</c:v>
                </c:pt>
                <c:pt idx="8">
                  <c:v>63.5</c:v>
                </c:pt>
                <c:pt idx="9">
                  <c:v>63.6</c:v>
                </c:pt>
                <c:pt idx="10">
                  <c:v>64</c:v>
                </c:pt>
                <c:pt idx="11">
                  <c:v>64</c:v>
                </c:pt>
                <c:pt idx="12">
                  <c:v>64.5</c:v>
                </c:pt>
                <c:pt idx="13">
                  <c:v>65</c:v>
                </c:pt>
                <c:pt idx="14">
                  <c:v>66</c:v>
                </c:pt>
                <c:pt idx="15">
                  <c:v>67</c:v>
                </c:pt>
                <c:pt idx="16">
                  <c:v>68.5</c:v>
                </c:pt>
                <c:pt idx="17">
                  <c:v>69.5</c:v>
                </c:pt>
                <c:pt idx="18">
                  <c:v>70</c:v>
                </c:pt>
                <c:pt idx="19">
                  <c:v>71</c:v>
                </c:pt>
                <c:pt idx="20">
                  <c:v>71.5</c:v>
                </c:pt>
                <c:pt idx="21">
                  <c:v>72.2</c:v>
                </c:pt>
                <c:pt idx="22">
                  <c:v>72.5</c:v>
                </c:pt>
                <c:pt idx="23">
                  <c:v>71</c:v>
                </c:pt>
                <c:pt idx="24">
                  <c:v>70.5</c:v>
                </c:pt>
                <c:pt idx="25">
                  <c:v>68.5</c:v>
                </c:pt>
                <c:pt idx="26">
                  <c:v>66.499999999999986</c:v>
                </c:pt>
                <c:pt idx="27">
                  <c:v>65.5</c:v>
                </c:pt>
                <c:pt idx="28">
                  <c:v>65</c:v>
                </c:pt>
                <c:pt idx="29">
                  <c:v>64.5</c:v>
                </c:pt>
                <c:pt idx="30">
                  <c:v>64.5</c:v>
                </c:pt>
                <c:pt idx="31">
                  <c:v>64.5</c:v>
                </c:pt>
                <c:pt idx="32">
                  <c:v>63.5</c:v>
                </c:pt>
                <c:pt idx="33">
                  <c:v>64</c:v>
                </c:pt>
                <c:pt idx="34">
                  <c:v>62.5</c:v>
                </c:pt>
                <c:pt idx="35">
                  <c:v>63</c:v>
                </c:pt>
                <c:pt idx="36">
                  <c:v>63</c:v>
                </c:pt>
                <c:pt idx="37">
                  <c:v>63</c:v>
                </c:pt>
                <c:pt idx="38">
                  <c:v>63.5</c:v>
                </c:pt>
                <c:pt idx="39">
                  <c:v>64</c:v>
                </c:pt>
              </c:numCache>
            </c:numRef>
          </c:yVal>
          <c:smooth val="0"/>
        </c:ser>
        <c:ser>
          <c:idx val="0"/>
          <c:order val="2"/>
          <c:tx>
            <c:strRef>
              <c:f>Taul1!$AU$3:$AU$5</c:f>
              <c:strCache>
                <c:ptCount val="1"/>
                <c:pt idx="0">
                  <c:v>Wilo_ Tehdaskäyrä kPa</c:v>
                </c:pt>
              </c:strCache>
            </c:strRef>
          </c:tx>
          <c:spPr>
            <a:ln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xVal>
            <c:numRef>
              <c:f>Taul1!$AS$6:$AS$14</c:f>
              <c:numCache>
                <c:formatCode>0.0</c:formatCode>
                <c:ptCount val="9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</c:numCache>
            </c:numRef>
          </c:xVal>
          <c:yVal>
            <c:numRef>
              <c:f>Taul1!$AU$6:$AU$14</c:f>
              <c:numCache>
                <c:formatCode>0.0</c:formatCode>
                <c:ptCount val="9"/>
                <c:pt idx="0">
                  <c:v>71.147025000000014</c:v>
                </c:pt>
                <c:pt idx="1">
                  <c:v>69.724084500000004</c:v>
                </c:pt>
                <c:pt idx="2">
                  <c:v>68.301143999999994</c:v>
                </c:pt>
                <c:pt idx="3">
                  <c:v>66.403890000000004</c:v>
                </c:pt>
                <c:pt idx="4">
                  <c:v>64.222047899999993</c:v>
                </c:pt>
                <c:pt idx="5">
                  <c:v>61.660755000000002</c:v>
                </c:pt>
                <c:pt idx="6">
                  <c:v>58.814874000000003</c:v>
                </c:pt>
                <c:pt idx="7">
                  <c:v>55.494679499999997</c:v>
                </c:pt>
                <c:pt idx="8">
                  <c:v>52.174484999999997</c:v>
                </c:pt>
              </c:numCache>
            </c:numRef>
          </c:yVal>
          <c:smooth val="0"/>
        </c:ser>
        <c:ser>
          <c:idx val="5"/>
          <c:order val="5"/>
          <c:tx>
            <c:strRef>
              <c:f>Taul1!$AR$4:$AR$5</c:f>
              <c:strCache>
                <c:ptCount val="1"/>
                <c:pt idx="0">
                  <c:v>Hyötysuhde .</c:v>
                </c:pt>
              </c:strCache>
            </c:strRef>
          </c:tx>
          <c:spPr>
            <a:ln w="15875"/>
          </c:spPr>
          <c:marker>
            <c:symbol val="circle"/>
            <c:size val="5"/>
            <c:spPr>
              <a:noFill/>
            </c:spPr>
          </c:marker>
          <c:xVal>
            <c:numRef>
              <c:f>Taul1!$AM$6:$AM$45</c:f>
              <c:numCache>
                <c:formatCode>0.000</c:formatCode>
                <c:ptCount val="40"/>
                <c:pt idx="0">
                  <c:v>0.39999999999999997</c:v>
                </c:pt>
                <c:pt idx="1">
                  <c:v>0.43055555555555558</c:v>
                </c:pt>
                <c:pt idx="2">
                  <c:v>0.42499999999999999</c:v>
                </c:pt>
                <c:pt idx="3">
                  <c:v>0.42222222222222222</c:v>
                </c:pt>
                <c:pt idx="4">
                  <c:v>0.41944444444444445</c:v>
                </c:pt>
                <c:pt idx="5">
                  <c:v>0.41666666666666663</c:v>
                </c:pt>
                <c:pt idx="6">
                  <c:v>0.41388888888888886</c:v>
                </c:pt>
                <c:pt idx="7">
                  <c:v>0.41111111111111109</c:v>
                </c:pt>
                <c:pt idx="8">
                  <c:v>0.40555555555555556</c:v>
                </c:pt>
                <c:pt idx="9">
                  <c:v>0.40277777777777773</c:v>
                </c:pt>
                <c:pt idx="10">
                  <c:v>0.39999999999999997</c:v>
                </c:pt>
                <c:pt idx="11">
                  <c:v>0.39444444444444443</c:v>
                </c:pt>
                <c:pt idx="12">
                  <c:v>0.38611111111111107</c:v>
                </c:pt>
                <c:pt idx="13">
                  <c:v>0.35833333333333334</c:v>
                </c:pt>
                <c:pt idx="14">
                  <c:v>0.32777777777777778</c:v>
                </c:pt>
                <c:pt idx="15">
                  <c:v>0.28055555555555556</c:v>
                </c:pt>
                <c:pt idx="16">
                  <c:v>0.21666666666666667</c:v>
                </c:pt>
                <c:pt idx="17">
                  <c:v>0.16111111111111109</c:v>
                </c:pt>
                <c:pt idx="18">
                  <c:v>0.125</c:v>
                </c:pt>
                <c:pt idx="19">
                  <c:v>9.9999999999999992E-2</c:v>
                </c:pt>
                <c:pt idx="20">
                  <c:v>4.9999999999999996E-2</c:v>
                </c:pt>
                <c:pt idx="21">
                  <c:v>1.1111111111111112E-2</c:v>
                </c:pt>
                <c:pt idx="22">
                  <c:v>0</c:v>
                </c:pt>
                <c:pt idx="23">
                  <c:v>7.4999999999999997E-2</c:v>
                </c:pt>
                <c:pt idx="24">
                  <c:v>0.125</c:v>
                </c:pt>
                <c:pt idx="25">
                  <c:v>0.21388888888888888</c:v>
                </c:pt>
                <c:pt idx="26">
                  <c:v>0.28888888888888892</c:v>
                </c:pt>
                <c:pt idx="27">
                  <c:v>0.33611111111111108</c:v>
                </c:pt>
                <c:pt idx="28">
                  <c:v>0.3666666666666667</c:v>
                </c:pt>
                <c:pt idx="29">
                  <c:v>0.37777777777777777</c:v>
                </c:pt>
                <c:pt idx="30">
                  <c:v>0.38888888888888884</c:v>
                </c:pt>
                <c:pt idx="31">
                  <c:v>0.39444444444444443</c:v>
                </c:pt>
                <c:pt idx="32">
                  <c:v>0.40277777777777773</c:v>
                </c:pt>
                <c:pt idx="33">
                  <c:v>0.39999999999999997</c:v>
                </c:pt>
                <c:pt idx="34">
                  <c:v>0.43055555555555558</c:v>
                </c:pt>
                <c:pt idx="35">
                  <c:v>0.42499999999999999</c:v>
                </c:pt>
                <c:pt idx="36">
                  <c:v>0.41944444444444445</c:v>
                </c:pt>
                <c:pt idx="37">
                  <c:v>0.41388888888888886</c:v>
                </c:pt>
                <c:pt idx="38">
                  <c:v>0.40833333333333333</c:v>
                </c:pt>
                <c:pt idx="39">
                  <c:v>0.40277777777777773</c:v>
                </c:pt>
              </c:numCache>
            </c:numRef>
          </c:xVal>
          <c:yVal>
            <c:numRef>
              <c:f>Taul1!$AR$6:$AR$45</c:f>
              <c:numCache>
                <c:formatCode>0.0</c:formatCode>
                <c:ptCount val="40"/>
                <c:pt idx="0">
                  <c:v>16.357827476038338</c:v>
                </c:pt>
                <c:pt idx="1">
                  <c:v>16.924353598881904</c:v>
                </c:pt>
                <c:pt idx="2">
                  <c:v>16.946202531645572</c:v>
                </c:pt>
                <c:pt idx="3">
                  <c:v>17.077140835102618</c:v>
                </c:pt>
                <c:pt idx="4">
                  <c:v>16.756499682942298</c:v>
                </c:pt>
                <c:pt idx="5">
                  <c:v>16.762452107279692</c:v>
                </c:pt>
                <c:pt idx="6">
                  <c:v>16.676360688099265</c:v>
                </c:pt>
                <c:pt idx="7">
                  <c:v>16.745064500035632</c:v>
                </c:pt>
                <c:pt idx="8">
                  <c:v>16.413497627646766</c:v>
                </c:pt>
                <c:pt idx="9">
                  <c:v>16.305962232123907</c:v>
                </c:pt>
                <c:pt idx="10">
                  <c:v>16.368286445012785</c:v>
                </c:pt>
                <c:pt idx="11">
                  <c:v>16.192716128572446</c:v>
                </c:pt>
                <c:pt idx="12">
                  <c:v>15.964209401709404</c:v>
                </c:pt>
                <c:pt idx="13">
                  <c:v>15.095052927198099</c:v>
                </c:pt>
                <c:pt idx="14">
                  <c:v>14.167212399039512</c:v>
                </c:pt>
                <c:pt idx="15">
                  <c:v>12.590235915755004</c:v>
                </c:pt>
                <c:pt idx="16">
                  <c:v>10.313875376418807</c:v>
                </c:pt>
                <c:pt idx="17">
                  <c:v>7.9356642255295693</c:v>
                </c:pt>
                <c:pt idx="18">
                  <c:v>6.3682678311499261</c:v>
                </c:pt>
                <c:pt idx="19">
                  <c:v>5.2090975788701384</c:v>
                </c:pt>
                <c:pt idx="20">
                  <c:v>2.6679104477611939</c:v>
                </c:pt>
                <c:pt idx="21">
                  <c:v>0.6185213741111969</c:v>
                </c:pt>
                <c:pt idx="22">
                  <c:v>0</c:v>
                </c:pt>
                <c:pt idx="23">
                  <c:v>3.9709172259507834</c:v>
                </c:pt>
                <c:pt idx="24">
                  <c:v>6.427789934354486</c:v>
                </c:pt>
                <c:pt idx="25">
                  <c:v>10.296127117982349</c:v>
                </c:pt>
                <c:pt idx="26">
                  <c:v>13.086587950348166</c:v>
                </c:pt>
                <c:pt idx="27">
                  <c:v>14.560368900646678</c:v>
                </c:pt>
                <c:pt idx="28">
                  <c:v>15.396210163652025</c:v>
                </c:pt>
                <c:pt idx="29">
                  <c:v>15.72043010752688</c:v>
                </c:pt>
                <c:pt idx="30">
                  <c:v>15.997023809523808</c:v>
                </c:pt>
                <c:pt idx="31">
                  <c:v>16.371728871728873</c:v>
                </c:pt>
                <c:pt idx="32">
                  <c:v>16.353189826655299</c:v>
                </c:pt>
                <c:pt idx="33">
                  <c:v>16.253968253968253</c:v>
                </c:pt>
                <c:pt idx="34">
                  <c:v>16.924353598881904</c:v>
                </c:pt>
                <c:pt idx="35">
                  <c:v>16.829038340666251</c:v>
                </c:pt>
                <c:pt idx="36">
                  <c:v>16.650913673597987</c:v>
                </c:pt>
                <c:pt idx="37">
                  <c:v>16.524081115335868</c:v>
                </c:pt>
                <c:pt idx="38">
                  <c:v>16.40048492515286</c:v>
                </c:pt>
                <c:pt idx="39">
                  <c:v>16.398077466779757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536896"/>
        <c:axId val="83546880"/>
      </c:scatterChart>
      <c:scatterChart>
        <c:scatterStyle val="lineMarker"/>
        <c:varyColors val="0"/>
        <c:ser>
          <c:idx val="2"/>
          <c:order val="0"/>
          <c:tx>
            <c:strRef>
              <c:f>Taul1!$AP$4:$AP$5</c:f>
              <c:strCache>
                <c:ptCount val="1"/>
                <c:pt idx="0">
                  <c:v>P W</c:v>
                </c:pt>
              </c:strCache>
            </c:strRef>
          </c:tx>
          <c:spPr>
            <a:ln w="19050">
              <a:solidFill>
                <a:srgbClr val="FF0000"/>
              </a:solidFill>
            </a:ln>
          </c:spPr>
          <c:marker>
            <c:spPr>
              <a:solidFill>
                <a:srgbClr val="FFC000"/>
              </a:solidFill>
              <a:ln>
                <a:solidFill>
                  <a:srgbClr val="C00000"/>
                </a:solidFill>
              </a:ln>
            </c:spPr>
          </c:marker>
          <c:trendline>
            <c:spPr>
              <a:ln w="22225"/>
            </c:spPr>
            <c:trendlineType val="poly"/>
            <c:order val="2"/>
            <c:forward val="0.1"/>
            <c:dispRSqr val="0"/>
            <c:dispEq val="0"/>
          </c:trendline>
          <c:xVal>
            <c:numRef>
              <c:f>Taul1!$AM$6:$AM$45</c:f>
              <c:numCache>
                <c:formatCode>0.000</c:formatCode>
                <c:ptCount val="40"/>
                <c:pt idx="0">
                  <c:v>0.39999999999999997</c:v>
                </c:pt>
                <c:pt idx="1">
                  <c:v>0.43055555555555558</c:v>
                </c:pt>
                <c:pt idx="2">
                  <c:v>0.42499999999999999</c:v>
                </c:pt>
                <c:pt idx="3">
                  <c:v>0.42222222222222222</c:v>
                </c:pt>
                <c:pt idx="4">
                  <c:v>0.41944444444444445</c:v>
                </c:pt>
                <c:pt idx="5">
                  <c:v>0.41666666666666663</c:v>
                </c:pt>
                <c:pt idx="6">
                  <c:v>0.41388888888888886</c:v>
                </c:pt>
                <c:pt idx="7">
                  <c:v>0.41111111111111109</c:v>
                </c:pt>
                <c:pt idx="8">
                  <c:v>0.40555555555555556</c:v>
                </c:pt>
                <c:pt idx="9">
                  <c:v>0.40277777777777773</c:v>
                </c:pt>
                <c:pt idx="10">
                  <c:v>0.39999999999999997</c:v>
                </c:pt>
                <c:pt idx="11">
                  <c:v>0.39444444444444443</c:v>
                </c:pt>
                <c:pt idx="12">
                  <c:v>0.38611111111111107</c:v>
                </c:pt>
                <c:pt idx="13">
                  <c:v>0.35833333333333334</c:v>
                </c:pt>
                <c:pt idx="14">
                  <c:v>0.32777777777777778</c:v>
                </c:pt>
                <c:pt idx="15">
                  <c:v>0.28055555555555556</c:v>
                </c:pt>
                <c:pt idx="16">
                  <c:v>0.21666666666666667</c:v>
                </c:pt>
                <c:pt idx="17">
                  <c:v>0.16111111111111109</c:v>
                </c:pt>
                <c:pt idx="18">
                  <c:v>0.125</c:v>
                </c:pt>
                <c:pt idx="19">
                  <c:v>9.9999999999999992E-2</c:v>
                </c:pt>
                <c:pt idx="20">
                  <c:v>4.9999999999999996E-2</c:v>
                </c:pt>
                <c:pt idx="21">
                  <c:v>1.1111111111111112E-2</c:v>
                </c:pt>
                <c:pt idx="22">
                  <c:v>0</c:v>
                </c:pt>
                <c:pt idx="23">
                  <c:v>7.4999999999999997E-2</c:v>
                </c:pt>
                <c:pt idx="24">
                  <c:v>0.125</c:v>
                </c:pt>
                <c:pt idx="25">
                  <c:v>0.21388888888888888</c:v>
                </c:pt>
                <c:pt idx="26">
                  <c:v>0.28888888888888892</c:v>
                </c:pt>
                <c:pt idx="27">
                  <c:v>0.33611111111111108</c:v>
                </c:pt>
                <c:pt idx="28">
                  <c:v>0.3666666666666667</c:v>
                </c:pt>
                <c:pt idx="29">
                  <c:v>0.37777777777777777</c:v>
                </c:pt>
                <c:pt idx="30">
                  <c:v>0.38888888888888884</c:v>
                </c:pt>
                <c:pt idx="31">
                  <c:v>0.39444444444444443</c:v>
                </c:pt>
                <c:pt idx="32">
                  <c:v>0.40277777777777773</c:v>
                </c:pt>
                <c:pt idx="33">
                  <c:v>0.39999999999999997</c:v>
                </c:pt>
                <c:pt idx="34">
                  <c:v>0.43055555555555558</c:v>
                </c:pt>
                <c:pt idx="35">
                  <c:v>0.42499999999999999</c:v>
                </c:pt>
                <c:pt idx="36">
                  <c:v>0.41944444444444445</c:v>
                </c:pt>
                <c:pt idx="37">
                  <c:v>0.41388888888888886</c:v>
                </c:pt>
                <c:pt idx="38">
                  <c:v>0.40833333333333333</c:v>
                </c:pt>
                <c:pt idx="39">
                  <c:v>0.40277777777777773</c:v>
                </c:pt>
              </c:numCache>
            </c:numRef>
          </c:xVal>
          <c:yVal>
            <c:numRef>
              <c:f>Taul1!$AP$6:$AP$45</c:f>
              <c:numCache>
                <c:formatCode>0.0</c:formatCode>
                <c:ptCount val="40"/>
                <c:pt idx="0">
                  <c:v>156.5</c:v>
                </c:pt>
                <c:pt idx="1">
                  <c:v>159</c:v>
                </c:pt>
                <c:pt idx="2">
                  <c:v>158</c:v>
                </c:pt>
                <c:pt idx="3">
                  <c:v>157</c:v>
                </c:pt>
                <c:pt idx="4">
                  <c:v>157.69999999999999</c:v>
                </c:pt>
                <c:pt idx="5">
                  <c:v>156.6</c:v>
                </c:pt>
                <c:pt idx="6">
                  <c:v>157.6</c:v>
                </c:pt>
                <c:pt idx="7">
                  <c:v>155.9</c:v>
                </c:pt>
                <c:pt idx="8">
                  <c:v>156.9</c:v>
                </c:pt>
                <c:pt idx="9">
                  <c:v>157.1</c:v>
                </c:pt>
                <c:pt idx="10">
                  <c:v>156.4</c:v>
                </c:pt>
                <c:pt idx="11">
                  <c:v>155.9</c:v>
                </c:pt>
                <c:pt idx="12">
                  <c:v>156</c:v>
                </c:pt>
                <c:pt idx="13">
                  <c:v>154.30000000000001</c:v>
                </c:pt>
                <c:pt idx="14">
                  <c:v>152.69999999999999</c:v>
                </c:pt>
                <c:pt idx="15">
                  <c:v>149.30000000000001</c:v>
                </c:pt>
                <c:pt idx="16">
                  <c:v>143.9</c:v>
                </c:pt>
                <c:pt idx="17">
                  <c:v>141.1</c:v>
                </c:pt>
                <c:pt idx="18">
                  <c:v>137.4</c:v>
                </c:pt>
                <c:pt idx="19">
                  <c:v>136.30000000000001</c:v>
                </c:pt>
                <c:pt idx="20">
                  <c:v>134</c:v>
                </c:pt>
                <c:pt idx="21">
                  <c:v>129.69999999999999</c:v>
                </c:pt>
                <c:pt idx="22">
                  <c:v>130</c:v>
                </c:pt>
                <c:pt idx="23">
                  <c:v>134.1</c:v>
                </c:pt>
                <c:pt idx="24">
                  <c:v>137.1</c:v>
                </c:pt>
                <c:pt idx="25">
                  <c:v>142.30000000000001</c:v>
                </c:pt>
                <c:pt idx="26">
                  <c:v>146.80000000000001</c:v>
                </c:pt>
                <c:pt idx="27">
                  <c:v>151.19999999999999</c:v>
                </c:pt>
                <c:pt idx="28">
                  <c:v>154.80000000000001</c:v>
                </c:pt>
                <c:pt idx="29">
                  <c:v>155</c:v>
                </c:pt>
                <c:pt idx="30">
                  <c:v>156.80000000000001</c:v>
                </c:pt>
                <c:pt idx="31">
                  <c:v>155.4</c:v>
                </c:pt>
                <c:pt idx="32">
                  <c:v>156.4</c:v>
                </c:pt>
                <c:pt idx="33">
                  <c:v>157.5</c:v>
                </c:pt>
                <c:pt idx="34">
                  <c:v>159</c:v>
                </c:pt>
                <c:pt idx="35">
                  <c:v>159.1</c:v>
                </c:pt>
                <c:pt idx="36">
                  <c:v>158.69999999999999</c:v>
                </c:pt>
                <c:pt idx="37">
                  <c:v>157.80000000000001</c:v>
                </c:pt>
                <c:pt idx="38">
                  <c:v>158.1</c:v>
                </c:pt>
                <c:pt idx="39">
                  <c:v>157.19999999999999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Taul1!$AV$3:$AV$5</c:f>
              <c:strCache>
                <c:ptCount val="1"/>
                <c:pt idx="0">
                  <c:v>Wilo_ Teho W r967</c:v>
                </c:pt>
              </c:strCache>
            </c:strRef>
          </c:tx>
          <c:spPr>
            <a:ln>
              <a:solidFill>
                <a:schemeClr val="bg1">
                  <a:lumMod val="65000"/>
                </a:schemeClr>
              </a:solidFill>
            </a:ln>
          </c:spPr>
          <c:marker>
            <c:symbol val="none"/>
          </c:marker>
          <c:xVal>
            <c:numRef>
              <c:f>Taul1!$AS$6:$AS$14</c:f>
              <c:numCache>
                <c:formatCode>0.0</c:formatCode>
                <c:ptCount val="9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</c:numCache>
            </c:numRef>
          </c:xVal>
          <c:yVal>
            <c:numRef>
              <c:f>Taul1!$AV$6:$AV$14</c:f>
              <c:numCache>
                <c:formatCode>0.0</c:formatCode>
                <c:ptCount val="9"/>
                <c:pt idx="0">
                  <c:v>141.10464000000002</c:v>
                </c:pt>
                <c:pt idx="1">
                  <c:v>146.05568000000002</c:v>
                </c:pt>
                <c:pt idx="2">
                  <c:v>151.31616</c:v>
                </c:pt>
                <c:pt idx="3">
                  <c:v>156.2672</c:v>
                </c:pt>
                <c:pt idx="4">
                  <c:v>160.90880000000001</c:v>
                </c:pt>
                <c:pt idx="5">
                  <c:v>165.24096</c:v>
                </c:pt>
                <c:pt idx="6">
                  <c:v>168.95424000000003</c:v>
                </c:pt>
                <c:pt idx="7">
                  <c:v>172.66751999999997</c:v>
                </c:pt>
                <c:pt idx="8">
                  <c:v>175.76191999999998</c:v>
                </c:pt>
              </c:numCache>
            </c:numRef>
          </c:yVal>
          <c:smooth val="0"/>
        </c:ser>
        <c:ser>
          <c:idx val="4"/>
          <c:order val="4"/>
          <c:tx>
            <c:strRef>
              <c:f>Taul1!$AQ$4:$AQ$5</c:f>
              <c:strCache>
                <c:ptCount val="1"/>
                <c:pt idx="0">
                  <c:v>Pumppausteho W</c:v>
                </c:pt>
              </c:strCache>
            </c:strRef>
          </c:tx>
          <c:spPr>
            <a:ln w="15875"/>
          </c:spPr>
          <c:marker>
            <c:symbol val="star"/>
            <c:size val="4"/>
          </c:marker>
          <c:xVal>
            <c:numRef>
              <c:f>Taul1!$AM$6:$AM$45</c:f>
              <c:numCache>
                <c:formatCode>0.000</c:formatCode>
                <c:ptCount val="40"/>
                <c:pt idx="0">
                  <c:v>0.39999999999999997</c:v>
                </c:pt>
                <c:pt idx="1">
                  <c:v>0.43055555555555558</c:v>
                </c:pt>
                <c:pt idx="2">
                  <c:v>0.42499999999999999</c:v>
                </c:pt>
                <c:pt idx="3">
                  <c:v>0.42222222222222222</c:v>
                </c:pt>
                <c:pt idx="4">
                  <c:v>0.41944444444444445</c:v>
                </c:pt>
                <c:pt idx="5">
                  <c:v>0.41666666666666663</c:v>
                </c:pt>
                <c:pt idx="6">
                  <c:v>0.41388888888888886</c:v>
                </c:pt>
                <c:pt idx="7">
                  <c:v>0.41111111111111109</c:v>
                </c:pt>
                <c:pt idx="8">
                  <c:v>0.40555555555555556</c:v>
                </c:pt>
                <c:pt idx="9">
                  <c:v>0.40277777777777773</c:v>
                </c:pt>
                <c:pt idx="10">
                  <c:v>0.39999999999999997</c:v>
                </c:pt>
                <c:pt idx="11">
                  <c:v>0.39444444444444443</c:v>
                </c:pt>
                <c:pt idx="12">
                  <c:v>0.38611111111111107</c:v>
                </c:pt>
                <c:pt idx="13">
                  <c:v>0.35833333333333334</c:v>
                </c:pt>
                <c:pt idx="14">
                  <c:v>0.32777777777777778</c:v>
                </c:pt>
                <c:pt idx="15">
                  <c:v>0.28055555555555556</c:v>
                </c:pt>
                <c:pt idx="16">
                  <c:v>0.21666666666666667</c:v>
                </c:pt>
                <c:pt idx="17">
                  <c:v>0.16111111111111109</c:v>
                </c:pt>
                <c:pt idx="18">
                  <c:v>0.125</c:v>
                </c:pt>
                <c:pt idx="19">
                  <c:v>9.9999999999999992E-2</c:v>
                </c:pt>
                <c:pt idx="20">
                  <c:v>4.9999999999999996E-2</c:v>
                </c:pt>
                <c:pt idx="21">
                  <c:v>1.1111111111111112E-2</c:v>
                </c:pt>
                <c:pt idx="22">
                  <c:v>0</c:v>
                </c:pt>
                <c:pt idx="23">
                  <c:v>7.4999999999999997E-2</c:v>
                </c:pt>
                <c:pt idx="24">
                  <c:v>0.125</c:v>
                </c:pt>
                <c:pt idx="25">
                  <c:v>0.21388888888888888</c:v>
                </c:pt>
                <c:pt idx="26">
                  <c:v>0.28888888888888892</c:v>
                </c:pt>
                <c:pt idx="27">
                  <c:v>0.33611111111111108</c:v>
                </c:pt>
                <c:pt idx="28">
                  <c:v>0.3666666666666667</c:v>
                </c:pt>
                <c:pt idx="29">
                  <c:v>0.37777777777777777</c:v>
                </c:pt>
                <c:pt idx="30">
                  <c:v>0.38888888888888884</c:v>
                </c:pt>
                <c:pt idx="31">
                  <c:v>0.39444444444444443</c:v>
                </c:pt>
                <c:pt idx="32">
                  <c:v>0.40277777777777773</c:v>
                </c:pt>
                <c:pt idx="33">
                  <c:v>0.39999999999999997</c:v>
                </c:pt>
                <c:pt idx="34">
                  <c:v>0.43055555555555558</c:v>
                </c:pt>
                <c:pt idx="35">
                  <c:v>0.42499999999999999</c:v>
                </c:pt>
                <c:pt idx="36">
                  <c:v>0.41944444444444445</c:v>
                </c:pt>
                <c:pt idx="37">
                  <c:v>0.41388888888888886</c:v>
                </c:pt>
                <c:pt idx="38">
                  <c:v>0.40833333333333333</c:v>
                </c:pt>
                <c:pt idx="39">
                  <c:v>0.40277777777777773</c:v>
                </c:pt>
              </c:numCache>
            </c:numRef>
          </c:xVal>
          <c:yVal>
            <c:numRef>
              <c:f>Taul1!$AQ$6:$AQ$45</c:f>
              <c:numCache>
                <c:formatCode>0.0</c:formatCode>
                <c:ptCount val="40"/>
                <c:pt idx="0">
                  <c:v>25.599999999999998</c:v>
                </c:pt>
                <c:pt idx="1">
                  <c:v>26.909722222222225</c:v>
                </c:pt>
                <c:pt idx="2">
                  <c:v>26.775000000000002</c:v>
                </c:pt>
                <c:pt idx="3">
                  <c:v>26.81111111111111</c:v>
                </c:pt>
                <c:pt idx="4">
                  <c:v>26.425000000000004</c:v>
                </c:pt>
                <c:pt idx="5">
                  <c:v>26.25</c:v>
                </c:pt>
                <c:pt idx="6">
                  <c:v>26.281944444444441</c:v>
                </c:pt>
                <c:pt idx="7">
                  <c:v>26.105555555555554</c:v>
                </c:pt>
                <c:pt idx="8">
                  <c:v>25.752777777777776</c:v>
                </c:pt>
                <c:pt idx="9">
                  <c:v>25.61666666666666</c:v>
                </c:pt>
                <c:pt idx="10">
                  <c:v>25.599999999999998</c:v>
                </c:pt>
                <c:pt idx="11">
                  <c:v>25.244444444444444</c:v>
                </c:pt>
                <c:pt idx="12">
                  <c:v>24.904166666666669</c:v>
                </c:pt>
                <c:pt idx="13">
                  <c:v>23.291666666666668</c:v>
                </c:pt>
                <c:pt idx="14">
                  <c:v>21.633333333333333</c:v>
                </c:pt>
                <c:pt idx="15">
                  <c:v>18.797222222222224</c:v>
                </c:pt>
                <c:pt idx="16">
                  <c:v>14.841666666666665</c:v>
                </c:pt>
                <c:pt idx="17">
                  <c:v>11.197222222222221</c:v>
                </c:pt>
                <c:pt idx="18">
                  <c:v>8.75</c:v>
                </c:pt>
                <c:pt idx="19">
                  <c:v>7.0999999999999988</c:v>
                </c:pt>
                <c:pt idx="20">
                  <c:v>3.5749999999999997</c:v>
                </c:pt>
                <c:pt idx="21">
                  <c:v>0.80222222222222228</c:v>
                </c:pt>
                <c:pt idx="22">
                  <c:v>0</c:v>
                </c:pt>
                <c:pt idx="23">
                  <c:v>5.3250000000000002</c:v>
                </c:pt>
                <c:pt idx="24">
                  <c:v>8.8125</c:v>
                </c:pt>
                <c:pt idx="25">
                  <c:v>14.651388888888885</c:v>
                </c:pt>
                <c:pt idx="26">
                  <c:v>19.211111111111109</c:v>
                </c:pt>
                <c:pt idx="27">
                  <c:v>22.015277777777776</c:v>
                </c:pt>
                <c:pt idx="28">
                  <c:v>23.833333333333336</c:v>
                </c:pt>
                <c:pt idx="29">
                  <c:v>24.366666666666667</c:v>
                </c:pt>
                <c:pt idx="30">
                  <c:v>25.083333333333332</c:v>
                </c:pt>
                <c:pt idx="31">
                  <c:v>25.441666666666666</c:v>
                </c:pt>
                <c:pt idx="32">
                  <c:v>25.576388888888886</c:v>
                </c:pt>
                <c:pt idx="33">
                  <c:v>25.599999999999998</c:v>
                </c:pt>
                <c:pt idx="34">
                  <c:v>26.909722222222225</c:v>
                </c:pt>
                <c:pt idx="35">
                  <c:v>26.775000000000002</c:v>
                </c:pt>
                <c:pt idx="36">
                  <c:v>26.425000000000004</c:v>
                </c:pt>
                <c:pt idx="37">
                  <c:v>26.074999999999999</c:v>
                </c:pt>
                <c:pt idx="38">
                  <c:v>25.929166666666667</c:v>
                </c:pt>
                <c:pt idx="39">
                  <c:v>25.777777777777775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8932352"/>
        <c:axId val="83548416"/>
      </c:scatterChart>
      <c:valAx>
        <c:axId val="83536896"/>
        <c:scaling>
          <c:orientation val="minMax"/>
          <c:max val="0.60000000000000009"/>
          <c:min val="0"/>
        </c:scaling>
        <c:delete val="0"/>
        <c:axPos val="b"/>
        <c:majorGridlines/>
        <c:minorGridlines>
          <c:spPr>
            <a:ln>
              <a:prstDash val="dash"/>
            </a:ln>
          </c:spPr>
        </c:minorGridlines>
        <c:numFmt formatCode="0.00" sourceLinked="0"/>
        <c:majorTickMark val="out"/>
        <c:minorTickMark val="none"/>
        <c:tickLblPos val="nextTo"/>
        <c:crossAx val="83546880"/>
        <c:crosses val="autoZero"/>
        <c:crossBetween val="midCat"/>
      </c:valAx>
      <c:valAx>
        <c:axId val="83546880"/>
        <c:scaling>
          <c:orientation val="minMax"/>
          <c:max val="80"/>
          <c:min val="0"/>
        </c:scaling>
        <c:delete val="0"/>
        <c:axPos val="l"/>
        <c:majorGridlines/>
        <c:minorGridlines>
          <c:spPr>
            <a:ln>
              <a:prstDash val="dash"/>
            </a:ln>
          </c:spPr>
        </c:minorGridlines>
        <c:numFmt formatCode="0.0" sourceLinked="1"/>
        <c:majorTickMark val="out"/>
        <c:minorTickMark val="none"/>
        <c:tickLblPos val="nextTo"/>
        <c:crossAx val="83536896"/>
        <c:crosses val="autoZero"/>
        <c:crossBetween val="midCat"/>
      </c:valAx>
      <c:valAx>
        <c:axId val="83548416"/>
        <c:scaling>
          <c:orientation val="minMax"/>
          <c:max val="400"/>
          <c:min val="0"/>
        </c:scaling>
        <c:delete val="0"/>
        <c:axPos val="r"/>
        <c:numFmt formatCode="0.0" sourceLinked="1"/>
        <c:majorTickMark val="out"/>
        <c:minorTickMark val="none"/>
        <c:tickLblPos val="nextTo"/>
        <c:crossAx val="88932352"/>
        <c:crosses val="max"/>
        <c:crossBetween val="midCat"/>
      </c:valAx>
      <c:valAx>
        <c:axId val="88932352"/>
        <c:scaling>
          <c:orientation val="minMax"/>
        </c:scaling>
        <c:delete val="1"/>
        <c:axPos val="b"/>
        <c:numFmt formatCode="0.000" sourceLinked="1"/>
        <c:majorTickMark val="out"/>
        <c:minorTickMark val="none"/>
        <c:tickLblPos val="nextTo"/>
        <c:crossAx val="83548416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50122964526341429"/>
          <c:y val="0.345187944610372"/>
          <c:w val="0.28082503626303179"/>
          <c:h val="0.1996216452142118"/>
        </c:manualLayout>
      </c:layout>
      <c:overlay val="0"/>
    </c:legend>
    <c:plotVisOnly val="1"/>
    <c:dispBlanksAs val="gap"/>
    <c:showDLblsOverMax val="0"/>
  </c:chart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3442315444357855E-2"/>
          <c:y val="7.9628132645299221E-2"/>
          <c:w val="0.81410244216105454"/>
          <c:h val="0.857570715802766"/>
        </c:manualLayout>
      </c:layout>
      <c:scatterChart>
        <c:scatterStyle val="lineMarker"/>
        <c:varyColors val="0"/>
        <c:ser>
          <c:idx val="0"/>
          <c:order val="0"/>
          <c:tx>
            <c:strRef>
              <c:f>Taul1!$AO$4:$AO$5</c:f>
              <c:strCache>
                <c:ptCount val="1"/>
                <c:pt idx="0">
                  <c:v>Nostokorkeus kPa</c:v>
                </c:pt>
              </c:strCache>
            </c:strRef>
          </c:tx>
          <c:spPr>
            <a:ln w="15875">
              <a:solidFill>
                <a:srgbClr val="FF0000"/>
              </a:solidFill>
            </a:ln>
          </c:spPr>
          <c:marker>
            <c:symbol val="diamond"/>
            <c:size val="5"/>
            <c:spPr>
              <a:solidFill>
                <a:srgbClr val="FFC000"/>
              </a:solidFill>
              <a:ln>
                <a:solidFill>
                  <a:srgbClr val="FF0000"/>
                </a:solidFill>
              </a:ln>
            </c:spPr>
          </c:marker>
          <c:trendline>
            <c:trendlineType val="poly"/>
            <c:order val="2"/>
            <c:forward val="8.0000000000000016E-2"/>
            <c:dispRSqr val="0"/>
            <c:dispEq val="0"/>
          </c:trendline>
          <c:xVal>
            <c:numRef>
              <c:f>Taul1!$AM$6:$AM$33</c:f>
              <c:numCache>
                <c:formatCode>0.000</c:formatCode>
                <c:ptCount val="28"/>
                <c:pt idx="0">
                  <c:v>0.39999999999999997</c:v>
                </c:pt>
                <c:pt idx="1">
                  <c:v>0.43055555555555558</c:v>
                </c:pt>
                <c:pt idx="2">
                  <c:v>0.42499999999999999</c:v>
                </c:pt>
                <c:pt idx="3">
                  <c:v>0.42222222222222222</c:v>
                </c:pt>
                <c:pt idx="4">
                  <c:v>0.41944444444444445</c:v>
                </c:pt>
                <c:pt idx="5">
                  <c:v>0.41666666666666663</c:v>
                </c:pt>
                <c:pt idx="6">
                  <c:v>0.41388888888888886</c:v>
                </c:pt>
                <c:pt idx="7">
                  <c:v>0.41111111111111109</c:v>
                </c:pt>
                <c:pt idx="8">
                  <c:v>0.40555555555555556</c:v>
                </c:pt>
                <c:pt idx="9">
                  <c:v>0.40277777777777773</c:v>
                </c:pt>
                <c:pt idx="10">
                  <c:v>0.39999999999999997</c:v>
                </c:pt>
                <c:pt idx="11">
                  <c:v>0.39444444444444443</c:v>
                </c:pt>
                <c:pt idx="12">
                  <c:v>0.38611111111111107</c:v>
                </c:pt>
                <c:pt idx="13">
                  <c:v>0.35833333333333334</c:v>
                </c:pt>
                <c:pt idx="14">
                  <c:v>0.32777777777777778</c:v>
                </c:pt>
                <c:pt idx="15">
                  <c:v>0.28055555555555556</c:v>
                </c:pt>
                <c:pt idx="16">
                  <c:v>0.21666666666666667</c:v>
                </c:pt>
                <c:pt idx="17">
                  <c:v>0.16111111111111109</c:v>
                </c:pt>
                <c:pt idx="18">
                  <c:v>0.125</c:v>
                </c:pt>
                <c:pt idx="19">
                  <c:v>9.9999999999999992E-2</c:v>
                </c:pt>
                <c:pt idx="20">
                  <c:v>4.9999999999999996E-2</c:v>
                </c:pt>
                <c:pt idx="21">
                  <c:v>1.1111111111111112E-2</c:v>
                </c:pt>
                <c:pt idx="22">
                  <c:v>0</c:v>
                </c:pt>
                <c:pt idx="23">
                  <c:v>7.4999999999999997E-2</c:v>
                </c:pt>
                <c:pt idx="24">
                  <c:v>0.125</c:v>
                </c:pt>
                <c:pt idx="25">
                  <c:v>0.21388888888888888</c:v>
                </c:pt>
                <c:pt idx="26">
                  <c:v>0.28888888888888892</c:v>
                </c:pt>
                <c:pt idx="27">
                  <c:v>0.33611111111111108</c:v>
                </c:pt>
              </c:numCache>
            </c:numRef>
          </c:xVal>
          <c:yVal>
            <c:numRef>
              <c:f>Taul1!$AO$6:$AO$33</c:f>
              <c:numCache>
                <c:formatCode>0.0</c:formatCode>
                <c:ptCount val="28"/>
                <c:pt idx="0">
                  <c:v>64</c:v>
                </c:pt>
                <c:pt idx="1">
                  <c:v>62.5</c:v>
                </c:pt>
                <c:pt idx="2">
                  <c:v>63</c:v>
                </c:pt>
                <c:pt idx="3">
                  <c:v>63.5</c:v>
                </c:pt>
                <c:pt idx="4">
                  <c:v>63</c:v>
                </c:pt>
                <c:pt idx="5">
                  <c:v>63</c:v>
                </c:pt>
                <c:pt idx="6">
                  <c:v>63.5</c:v>
                </c:pt>
                <c:pt idx="7">
                  <c:v>63.5</c:v>
                </c:pt>
                <c:pt idx="8">
                  <c:v>63.5</c:v>
                </c:pt>
                <c:pt idx="9">
                  <c:v>63.6</c:v>
                </c:pt>
                <c:pt idx="10">
                  <c:v>64</c:v>
                </c:pt>
                <c:pt idx="11">
                  <c:v>64</c:v>
                </c:pt>
                <c:pt idx="12">
                  <c:v>64.5</c:v>
                </c:pt>
                <c:pt idx="13">
                  <c:v>65</c:v>
                </c:pt>
                <c:pt idx="14">
                  <c:v>66</c:v>
                </c:pt>
                <c:pt idx="15">
                  <c:v>67</c:v>
                </c:pt>
                <c:pt idx="16">
                  <c:v>68.5</c:v>
                </c:pt>
                <c:pt idx="17">
                  <c:v>69.5</c:v>
                </c:pt>
                <c:pt idx="18">
                  <c:v>70</c:v>
                </c:pt>
                <c:pt idx="19">
                  <c:v>71</c:v>
                </c:pt>
                <c:pt idx="20">
                  <c:v>71.5</c:v>
                </c:pt>
                <c:pt idx="21">
                  <c:v>72.2</c:v>
                </c:pt>
                <c:pt idx="22">
                  <c:v>72.5</c:v>
                </c:pt>
                <c:pt idx="23">
                  <c:v>71</c:v>
                </c:pt>
                <c:pt idx="24">
                  <c:v>70.5</c:v>
                </c:pt>
                <c:pt idx="25">
                  <c:v>68.5</c:v>
                </c:pt>
                <c:pt idx="26">
                  <c:v>66.499999999999986</c:v>
                </c:pt>
                <c:pt idx="27">
                  <c:v>65.5</c:v>
                </c:pt>
              </c:numCache>
            </c:numRef>
          </c:yVal>
          <c:smooth val="0"/>
        </c:ser>
        <c:ser>
          <c:idx val="2"/>
          <c:order val="1"/>
          <c:tx>
            <c:strRef>
              <c:f>Taul1!$R$4:$R$5</c:f>
              <c:strCache>
                <c:ptCount val="1"/>
                <c:pt idx="0">
                  <c:v>DP-Kok kPa</c:v>
                </c:pt>
              </c:strCache>
            </c:strRef>
          </c:tx>
          <c:spPr>
            <a:ln w="15875">
              <a:solidFill>
                <a:srgbClr val="002060"/>
              </a:solidFill>
            </a:ln>
          </c:spPr>
          <c:marker>
            <c:symbol val="diamond"/>
            <c:size val="4"/>
            <c:spPr>
              <a:solidFill>
                <a:schemeClr val="accent5">
                  <a:lumMod val="40000"/>
                  <a:lumOff val="60000"/>
                </a:schemeClr>
              </a:solidFill>
              <a:ln>
                <a:solidFill>
                  <a:srgbClr val="002060"/>
                </a:solidFill>
              </a:ln>
            </c:spPr>
          </c:marker>
          <c:xVal>
            <c:numRef>
              <c:f>Taul1!$O$6:$O$51</c:f>
              <c:numCache>
                <c:formatCode>0.000</c:formatCode>
                <c:ptCount val="46"/>
                <c:pt idx="0">
                  <c:v>0.42499999999999999</c:v>
                </c:pt>
                <c:pt idx="1">
                  <c:v>0.41944444444444445</c:v>
                </c:pt>
                <c:pt idx="2">
                  <c:v>0.41666666666666663</c:v>
                </c:pt>
                <c:pt idx="3">
                  <c:v>0.41388888888888886</c:v>
                </c:pt>
                <c:pt idx="4">
                  <c:v>0.41111111111111109</c:v>
                </c:pt>
                <c:pt idx="5">
                  <c:v>0.40833333333333333</c:v>
                </c:pt>
                <c:pt idx="6">
                  <c:v>0.40277777777777773</c:v>
                </c:pt>
                <c:pt idx="7">
                  <c:v>0.39999999999999997</c:v>
                </c:pt>
                <c:pt idx="8">
                  <c:v>0.3972222222222222</c:v>
                </c:pt>
                <c:pt idx="9">
                  <c:v>0.39583333333333331</c:v>
                </c:pt>
                <c:pt idx="10">
                  <c:v>0.39166666666666661</c:v>
                </c:pt>
                <c:pt idx="11">
                  <c:v>0.38611111111111107</c:v>
                </c:pt>
                <c:pt idx="12">
                  <c:v>0.37777777777777777</c:v>
                </c:pt>
                <c:pt idx="13">
                  <c:v>0.36388888888888887</c:v>
                </c:pt>
                <c:pt idx="14">
                  <c:v>0.34444444444444444</c:v>
                </c:pt>
                <c:pt idx="15">
                  <c:v>0.31666666666666665</c:v>
                </c:pt>
                <c:pt idx="16">
                  <c:v>0.28888888888888892</c:v>
                </c:pt>
                <c:pt idx="17">
                  <c:v>0.2722222222222222</c:v>
                </c:pt>
                <c:pt idx="18">
                  <c:v>0.25277777777777777</c:v>
                </c:pt>
                <c:pt idx="19">
                  <c:v>0.21666666666666667</c:v>
                </c:pt>
                <c:pt idx="20">
                  <c:v>0.19444444444444442</c:v>
                </c:pt>
                <c:pt idx="21">
                  <c:v>0.16944444444444443</c:v>
                </c:pt>
                <c:pt idx="22">
                  <c:v>0.13055555555555554</c:v>
                </c:pt>
                <c:pt idx="23">
                  <c:v>0.10833333333333334</c:v>
                </c:pt>
                <c:pt idx="24">
                  <c:v>8.611111111111111E-2</c:v>
                </c:pt>
                <c:pt idx="25">
                  <c:v>6.6666666666666666E-2</c:v>
                </c:pt>
                <c:pt idx="26">
                  <c:v>4.1666666666666664E-2</c:v>
                </c:pt>
                <c:pt idx="27">
                  <c:v>0</c:v>
                </c:pt>
                <c:pt idx="28">
                  <c:v>2.777777777777778E-2</c:v>
                </c:pt>
                <c:pt idx="29">
                  <c:v>4.9999999999999996E-2</c:v>
                </c:pt>
                <c:pt idx="30">
                  <c:v>6.6666666666666666E-2</c:v>
                </c:pt>
                <c:pt idx="31">
                  <c:v>0.12222222222222222</c:v>
                </c:pt>
                <c:pt idx="32">
                  <c:v>0.16388888888888889</c:v>
                </c:pt>
                <c:pt idx="33">
                  <c:v>0.19444444444444442</c:v>
                </c:pt>
                <c:pt idx="34">
                  <c:v>0.23055555555555554</c:v>
                </c:pt>
                <c:pt idx="35">
                  <c:v>0.25833333333333336</c:v>
                </c:pt>
                <c:pt idx="36">
                  <c:v>0.28888888888888892</c:v>
                </c:pt>
                <c:pt idx="37">
                  <c:v>0.31388888888888883</c:v>
                </c:pt>
                <c:pt idx="38">
                  <c:v>0.32777777777777778</c:v>
                </c:pt>
                <c:pt idx="39">
                  <c:v>0.35</c:v>
                </c:pt>
                <c:pt idx="40">
                  <c:v>0.3611111111111111</c:v>
                </c:pt>
                <c:pt idx="41">
                  <c:v>0.37222222222222223</c:v>
                </c:pt>
                <c:pt idx="42">
                  <c:v>0.38055555555555559</c:v>
                </c:pt>
                <c:pt idx="43">
                  <c:v>0.38611111111111107</c:v>
                </c:pt>
                <c:pt idx="44">
                  <c:v>0.39444444444444443</c:v>
                </c:pt>
                <c:pt idx="45">
                  <c:v>0.3972222222222222</c:v>
                </c:pt>
              </c:numCache>
            </c:numRef>
          </c:xVal>
          <c:yVal>
            <c:numRef>
              <c:f>Taul1!$R$6:$R$51</c:f>
              <c:numCache>
                <c:formatCode>0.0</c:formatCode>
                <c:ptCount val="46"/>
                <c:pt idx="0">
                  <c:v>62</c:v>
                </c:pt>
                <c:pt idx="1">
                  <c:v>62.5</c:v>
                </c:pt>
                <c:pt idx="2">
                  <c:v>62.5</c:v>
                </c:pt>
                <c:pt idx="3">
                  <c:v>62.5</c:v>
                </c:pt>
                <c:pt idx="4">
                  <c:v>62.5</c:v>
                </c:pt>
                <c:pt idx="5">
                  <c:v>62.5</c:v>
                </c:pt>
                <c:pt idx="6">
                  <c:v>63.5</c:v>
                </c:pt>
                <c:pt idx="7">
                  <c:v>63</c:v>
                </c:pt>
                <c:pt idx="8">
                  <c:v>63</c:v>
                </c:pt>
                <c:pt idx="9">
                  <c:v>63</c:v>
                </c:pt>
                <c:pt idx="10">
                  <c:v>62.5</c:v>
                </c:pt>
                <c:pt idx="11">
                  <c:v>60</c:v>
                </c:pt>
                <c:pt idx="12">
                  <c:v>58.5</c:v>
                </c:pt>
                <c:pt idx="13">
                  <c:v>54</c:v>
                </c:pt>
                <c:pt idx="14">
                  <c:v>49</c:v>
                </c:pt>
                <c:pt idx="15">
                  <c:v>41</c:v>
                </c:pt>
                <c:pt idx="16">
                  <c:v>34.5</c:v>
                </c:pt>
                <c:pt idx="17">
                  <c:v>31.5</c:v>
                </c:pt>
                <c:pt idx="18">
                  <c:v>28</c:v>
                </c:pt>
                <c:pt idx="19">
                  <c:v>22.5</c:v>
                </c:pt>
                <c:pt idx="20">
                  <c:v>19</c:v>
                </c:pt>
                <c:pt idx="21">
                  <c:v>15.5</c:v>
                </c:pt>
                <c:pt idx="22">
                  <c:v>11.5</c:v>
                </c:pt>
                <c:pt idx="23">
                  <c:v>9</c:v>
                </c:pt>
                <c:pt idx="24">
                  <c:v>7</c:v>
                </c:pt>
                <c:pt idx="25">
                  <c:v>5</c:v>
                </c:pt>
                <c:pt idx="26">
                  <c:v>3</c:v>
                </c:pt>
                <c:pt idx="27">
                  <c:v>0</c:v>
                </c:pt>
                <c:pt idx="28">
                  <c:v>1.7000000000000028</c:v>
                </c:pt>
                <c:pt idx="29">
                  <c:v>3.5999999999999943</c:v>
                </c:pt>
                <c:pt idx="30">
                  <c:v>5</c:v>
                </c:pt>
                <c:pt idx="31">
                  <c:v>10</c:v>
                </c:pt>
                <c:pt idx="32">
                  <c:v>15</c:v>
                </c:pt>
                <c:pt idx="33">
                  <c:v>19</c:v>
                </c:pt>
                <c:pt idx="34">
                  <c:v>23.5</c:v>
                </c:pt>
                <c:pt idx="35">
                  <c:v>29</c:v>
                </c:pt>
                <c:pt idx="36">
                  <c:v>34</c:v>
                </c:pt>
                <c:pt idx="37">
                  <c:v>39</c:v>
                </c:pt>
                <c:pt idx="38">
                  <c:v>42.5</c:v>
                </c:pt>
                <c:pt idx="39">
                  <c:v>48</c:v>
                </c:pt>
                <c:pt idx="40">
                  <c:v>51.5</c:v>
                </c:pt>
                <c:pt idx="41">
                  <c:v>55</c:v>
                </c:pt>
                <c:pt idx="42">
                  <c:v>57.5</c:v>
                </c:pt>
                <c:pt idx="43">
                  <c:v>60</c:v>
                </c:pt>
                <c:pt idx="44">
                  <c:v>62</c:v>
                </c:pt>
                <c:pt idx="45">
                  <c:v>63.099999999999994</c:v>
                </c:pt>
              </c:numCache>
            </c:numRef>
          </c:yVal>
          <c:smooth val="0"/>
        </c:ser>
        <c:ser>
          <c:idx val="3"/>
          <c:order val="2"/>
          <c:tx>
            <c:strRef>
              <c:f>Taul1!$AU$3:$AU$5</c:f>
              <c:strCache>
                <c:ptCount val="1"/>
                <c:pt idx="0">
                  <c:v>Wilo_ Tehdaskäyrä kPa</c:v>
                </c:pt>
              </c:strCache>
            </c:strRef>
          </c:tx>
          <c:spPr>
            <a:ln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circle"/>
            <c:size val="4"/>
            <c:spPr>
              <a:solidFill>
                <a:srgbClr val="FFFF00"/>
              </a:solidFill>
              <a:ln>
                <a:solidFill>
                  <a:schemeClr val="tx1">
                    <a:lumMod val="95000"/>
                    <a:lumOff val="5000"/>
                  </a:schemeClr>
                </a:solidFill>
              </a:ln>
            </c:spPr>
          </c:marker>
          <c:xVal>
            <c:numRef>
              <c:f>Taul1!$AS$6:$AS$14</c:f>
              <c:numCache>
                <c:formatCode>0.0</c:formatCode>
                <c:ptCount val="9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</c:numCache>
            </c:numRef>
          </c:xVal>
          <c:yVal>
            <c:numRef>
              <c:f>Taul1!$AU$6:$AU$14</c:f>
              <c:numCache>
                <c:formatCode>0.0</c:formatCode>
                <c:ptCount val="9"/>
                <c:pt idx="0">
                  <c:v>71.147025000000014</c:v>
                </c:pt>
                <c:pt idx="1">
                  <c:v>69.724084500000004</c:v>
                </c:pt>
                <c:pt idx="2">
                  <c:v>68.301143999999994</c:v>
                </c:pt>
                <c:pt idx="3">
                  <c:v>66.403890000000004</c:v>
                </c:pt>
                <c:pt idx="4">
                  <c:v>64.222047899999993</c:v>
                </c:pt>
                <c:pt idx="5">
                  <c:v>61.660755000000002</c:v>
                </c:pt>
                <c:pt idx="6">
                  <c:v>58.814874000000003</c:v>
                </c:pt>
                <c:pt idx="7">
                  <c:v>55.494679499999997</c:v>
                </c:pt>
                <c:pt idx="8">
                  <c:v>52.174484999999997</c:v>
                </c:pt>
              </c:numCache>
            </c:numRef>
          </c:yVal>
          <c:smooth val="0"/>
        </c:ser>
        <c:ser>
          <c:idx val="4"/>
          <c:order val="3"/>
          <c:tx>
            <c:strRef>
              <c:f>Taul1!$P$4:$P$5</c:f>
              <c:strCache>
                <c:ptCount val="1"/>
                <c:pt idx="0">
                  <c:v>Dp_keräin kPa</c:v>
                </c:pt>
              </c:strCache>
            </c:strRef>
          </c:tx>
          <c:spPr>
            <a:ln w="15875"/>
          </c:spPr>
          <c:marker>
            <c:symbol val="circle"/>
            <c:size val="4"/>
          </c:marker>
          <c:xVal>
            <c:numRef>
              <c:f>Taul1!$O$6:$O$51</c:f>
              <c:numCache>
                <c:formatCode>0.000</c:formatCode>
                <c:ptCount val="46"/>
                <c:pt idx="0">
                  <c:v>0.42499999999999999</c:v>
                </c:pt>
                <c:pt idx="1">
                  <c:v>0.41944444444444445</c:v>
                </c:pt>
                <c:pt idx="2">
                  <c:v>0.41666666666666663</c:v>
                </c:pt>
                <c:pt idx="3">
                  <c:v>0.41388888888888886</c:v>
                </c:pt>
                <c:pt idx="4">
                  <c:v>0.41111111111111109</c:v>
                </c:pt>
                <c:pt idx="5">
                  <c:v>0.40833333333333333</c:v>
                </c:pt>
                <c:pt idx="6">
                  <c:v>0.40277777777777773</c:v>
                </c:pt>
                <c:pt idx="7">
                  <c:v>0.39999999999999997</c:v>
                </c:pt>
                <c:pt idx="8">
                  <c:v>0.3972222222222222</c:v>
                </c:pt>
                <c:pt idx="9">
                  <c:v>0.39583333333333331</c:v>
                </c:pt>
                <c:pt idx="10">
                  <c:v>0.39166666666666661</c:v>
                </c:pt>
                <c:pt idx="11">
                  <c:v>0.38611111111111107</c:v>
                </c:pt>
                <c:pt idx="12">
                  <c:v>0.37777777777777777</c:v>
                </c:pt>
                <c:pt idx="13">
                  <c:v>0.36388888888888887</c:v>
                </c:pt>
                <c:pt idx="14">
                  <c:v>0.34444444444444444</c:v>
                </c:pt>
                <c:pt idx="15">
                  <c:v>0.31666666666666665</c:v>
                </c:pt>
                <c:pt idx="16">
                  <c:v>0.28888888888888892</c:v>
                </c:pt>
                <c:pt idx="17">
                  <c:v>0.2722222222222222</c:v>
                </c:pt>
                <c:pt idx="18">
                  <c:v>0.25277777777777777</c:v>
                </c:pt>
                <c:pt idx="19">
                  <c:v>0.21666666666666667</c:v>
                </c:pt>
                <c:pt idx="20">
                  <c:v>0.19444444444444442</c:v>
                </c:pt>
                <c:pt idx="21">
                  <c:v>0.16944444444444443</c:v>
                </c:pt>
                <c:pt idx="22">
                  <c:v>0.13055555555555554</c:v>
                </c:pt>
                <c:pt idx="23">
                  <c:v>0.10833333333333334</c:v>
                </c:pt>
                <c:pt idx="24">
                  <c:v>8.611111111111111E-2</c:v>
                </c:pt>
                <c:pt idx="25">
                  <c:v>6.6666666666666666E-2</c:v>
                </c:pt>
                <c:pt idx="26">
                  <c:v>4.1666666666666664E-2</c:v>
                </c:pt>
                <c:pt idx="27">
                  <c:v>0</c:v>
                </c:pt>
                <c:pt idx="28">
                  <c:v>2.777777777777778E-2</c:v>
                </c:pt>
                <c:pt idx="29">
                  <c:v>4.9999999999999996E-2</c:v>
                </c:pt>
                <c:pt idx="30">
                  <c:v>6.6666666666666666E-2</c:v>
                </c:pt>
                <c:pt idx="31">
                  <c:v>0.12222222222222222</c:v>
                </c:pt>
                <c:pt idx="32">
                  <c:v>0.16388888888888889</c:v>
                </c:pt>
                <c:pt idx="33">
                  <c:v>0.19444444444444442</c:v>
                </c:pt>
                <c:pt idx="34">
                  <c:v>0.23055555555555554</c:v>
                </c:pt>
                <c:pt idx="35">
                  <c:v>0.25833333333333336</c:v>
                </c:pt>
                <c:pt idx="36">
                  <c:v>0.28888888888888892</c:v>
                </c:pt>
                <c:pt idx="37">
                  <c:v>0.31388888888888883</c:v>
                </c:pt>
                <c:pt idx="38">
                  <c:v>0.32777777777777778</c:v>
                </c:pt>
                <c:pt idx="39">
                  <c:v>0.35</c:v>
                </c:pt>
                <c:pt idx="40">
                  <c:v>0.3611111111111111</c:v>
                </c:pt>
                <c:pt idx="41">
                  <c:v>0.37222222222222223</c:v>
                </c:pt>
                <c:pt idx="42">
                  <c:v>0.38055555555555559</c:v>
                </c:pt>
                <c:pt idx="43">
                  <c:v>0.38611111111111107</c:v>
                </c:pt>
                <c:pt idx="44">
                  <c:v>0.39444444444444443</c:v>
                </c:pt>
                <c:pt idx="45">
                  <c:v>0.3972222222222222</c:v>
                </c:pt>
              </c:numCache>
            </c:numRef>
          </c:xVal>
          <c:yVal>
            <c:numRef>
              <c:f>Taul1!$P$6:$P$51</c:f>
              <c:numCache>
                <c:formatCode>0.0</c:formatCode>
                <c:ptCount val="46"/>
                <c:pt idx="0">
                  <c:v>39</c:v>
                </c:pt>
                <c:pt idx="1">
                  <c:v>40</c:v>
                </c:pt>
                <c:pt idx="2">
                  <c:v>40.5</c:v>
                </c:pt>
                <c:pt idx="3">
                  <c:v>40.5</c:v>
                </c:pt>
                <c:pt idx="4">
                  <c:v>41</c:v>
                </c:pt>
                <c:pt idx="5">
                  <c:v>41</c:v>
                </c:pt>
                <c:pt idx="6">
                  <c:v>42</c:v>
                </c:pt>
                <c:pt idx="7">
                  <c:v>42</c:v>
                </c:pt>
                <c:pt idx="8">
                  <c:v>42.5</c:v>
                </c:pt>
                <c:pt idx="9">
                  <c:v>42.5</c:v>
                </c:pt>
                <c:pt idx="10">
                  <c:v>42</c:v>
                </c:pt>
                <c:pt idx="11">
                  <c:v>40</c:v>
                </c:pt>
                <c:pt idx="12">
                  <c:v>39</c:v>
                </c:pt>
                <c:pt idx="13">
                  <c:v>36</c:v>
                </c:pt>
                <c:pt idx="14">
                  <c:v>33</c:v>
                </c:pt>
                <c:pt idx="15">
                  <c:v>27</c:v>
                </c:pt>
                <c:pt idx="16">
                  <c:v>23</c:v>
                </c:pt>
                <c:pt idx="17">
                  <c:v>21</c:v>
                </c:pt>
                <c:pt idx="18">
                  <c:v>19</c:v>
                </c:pt>
                <c:pt idx="19">
                  <c:v>15.5</c:v>
                </c:pt>
                <c:pt idx="20">
                  <c:v>13</c:v>
                </c:pt>
                <c:pt idx="21">
                  <c:v>11</c:v>
                </c:pt>
                <c:pt idx="22">
                  <c:v>8</c:v>
                </c:pt>
                <c:pt idx="23">
                  <c:v>6.5</c:v>
                </c:pt>
                <c:pt idx="24">
                  <c:v>5</c:v>
                </c:pt>
                <c:pt idx="25">
                  <c:v>4</c:v>
                </c:pt>
                <c:pt idx="26">
                  <c:v>2.5</c:v>
                </c:pt>
                <c:pt idx="27">
                  <c:v>0</c:v>
                </c:pt>
                <c:pt idx="28">
                  <c:v>1.5</c:v>
                </c:pt>
                <c:pt idx="29">
                  <c:v>3</c:v>
                </c:pt>
                <c:pt idx="30">
                  <c:v>4</c:v>
                </c:pt>
                <c:pt idx="31">
                  <c:v>7</c:v>
                </c:pt>
                <c:pt idx="32">
                  <c:v>10.5</c:v>
                </c:pt>
                <c:pt idx="33">
                  <c:v>13</c:v>
                </c:pt>
                <c:pt idx="34">
                  <c:v>16</c:v>
                </c:pt>
                <c:pt idx="35">
                  <c:v>19.5</c:v>
                </c:pt>
                <c:pt idx="36">
                  <c:v>22.5</c:v>
                </c:pt>
                <c:pt idx="37">
                  <c:v>25.5</c:v>
                </c:pt>
                <c:pt idx="38">
                  <c:v>27.5</c:v>
                </c:pt>
                <c:pt idx="39">
                  <c:v>31.5</c:v>
                </c:pt>
                <c:pt idx="40">
                  <c:v>34</c:v>
                </c:pt>
                <c:pt idx="41">
                  <c:v>36.5</c:v>
                </c:pt>
                <c:pt idx="42">
                  <c:v>38</c:v>
                </c:pt>
                <c:pt idx="43">
                  <c:v>40.5</c:v>
                </c:pt>
                <c:pt idx="44">
                  <c:v>42</c:v>
                </c:pt>
                <c:pt idx="45">
                  <c:v>42.599999999999994</c:v>
                </c:pt>
              </c:numCache>
            </c:numRef>
          </c:yVal>
          <c:smooth val="0"/>
        </c:ser>
        <c:ser>
          <c:idx val="5"/>
          <c:order val="4"/>
          <c:tx>
            <c:strRef>
              <c:f>Taul1!$Q$4:$Q$5</c:f>
              <c:strCache>
                <c:ptCount val="1"/>
                <c:pt idx="0">
                  <c:v>Dp-Höyr kPa</c:v>
                </c:pt>
              </c:strCache>
            </c:strRef>
          </c:tx>
          <c:spPr>
            <a:ln w="15875"/>
          </c:spPr>
          <c:marker>
            <c:symbol val="circle"/>
            <c:size val="4"/>
          </c:marker>
          <c:trendline>
            <c:trendlineType val="poly"/>
            <c:order val="2"/>
            <c:forward val="8.0000000000000016E-2"/>
            <c:dispRSqr val="0"/>
            <c:dispEq val="0"/>
          </c:trendline>
          <c:xVal>
            <c:numRef>
              <c:f>Taul1!$O$6:$O$51</c:f>
              <c:numCache>
                <c:formatCode>0.000</c:formatCode>
                <c:ptCount val="46"/>
                <c:pt idx="0">
                  <c:v>0.42499999999999999</c:v>
                </c:pt>
                <c:pt idx="1">
                  <c:v>0.41944444444444445</c:v>
                </c:pt>
                <c:pt idx="2">
                  <c:v>0.41666666666666663</c:v>
                </c:pt>
                <c:pt idx="3">
                  <c:v>0.41388888888888886</c:v>
                </c:pt>
                <c:pt idx="4">
                  <c:v>0.41111111111111109</c:v>
                </c:pt>
                <c:pt idx="5">
                  <c:v>0.40833333333333333</c:v>
                </c:pt>
                <c:pt idx="6">
                  <c:v>0.40277777777777773</c:v>
                </c:pt>
                <c:pt idx="7">
                  <c:v>0.39999999999999997</c:v>
                </c:pt>
                <c:pt idx="8">
                  <c:v>0.3972222222222222</c:v>
                </c:pt>
                <c:pt idx="9">
                  <c:v>0.39583333333333331</c:v>
                </c:pt>
                <c:pt idx="10">
                  <c:v>0.39166666666666661</c:v>
                </c:pt>
                <c:pt idx="11">
                  <c:v>0.38611111111111107</c:v>
                </c:pt>
                <c:pt idx="12">
                  <c:v>0.37777777777777777</c:v>
                </c:pt>
                <c:pt idx="13">
                  <c:v>0.36388888888888887</c:v>
                </c:pt>
                <c:pt idx="14">
                  <c:v>0.34444444444444444</c:v>
                </c:pt>
                <c:pt idx="15">
                  <c:v>0.31666666666666665</c:v>
                </c:pt>
                <c:pt idx="16">
                  <c:v>0.28888888888888892</c:v>
                </c:pt>
                <c:pt idx="17">
                  <c:v>0.2722222222222222</c:v>
                </c:pt>
                <c:pt idx="18">
                  <c:v>0.25277777777777777</c:v>
                </c:pt>
                <c:pt idx="19">
                  <c:v>0.21666666666666667</c:v>
                </c:pt>
                <c:pt idx="20">
                  <c:v>0.19444444444444442</c:v>
                </c:pt>
                <c:pt idx="21">
                  <c:v>0.16944444444444443</c:v>
                </c:pt>
                <c:pt idx="22">
                  <c:v>0.13055555555555554</c:v>
                </c:pt>
                <c:pt idx="23">
                  <c:v>0.10833333333333334</c:v>
                </c:pt>
                <c:pt idx="24">
                  <c:v>8.611111111111111E-2</c:v>
                </c:pt>
                <c:pt idx="25">
                  <c:v>6.6666666666666666E-2</c:v>
                </c:pt>
                <c:pt idx="26">
                  <c:v>4.1666666666666664E-2</c:v>
                </c:pt>
                <c:pt idx="27">
                  <c:v>0</c:v>
                </c:pt>
                <c:pt idx="28">
                  <c:v>2.777777777777778E-2</c:v>
                </c:pt>
                <c:pt idx="29">
                  <c:v>4.9999999999999996E-2</c:v>
                </c:pt>
                <c:pt idx="30">
                  <c:v>6.6666666666666666E-2</c:v>
                </c:pt>
                <c:pt idx="31">
                  <c:v>0.12222222222222222</c:v>
                </c:pt>
                <c:pt idx="32">
                  <c:v>0.16388888888888889</c:v>
                </c:pt>
                <c:pt idx="33">
                  <c:v>0.19444444444444442</c:v>
                </c:pt>
                <c:pt idx="34">
                  <c:v>0.23055555555555554</c:v>
                </c:pt>
                <c:pt idx="35">
                  <c:v>0.25833333333333336</c:v>
                </c:pt>
                <c:pt idx="36">
                  <c:v>0.28888888888888892</c:v>
                </c:pt>
                <c:pt idx="37">
                  <c:v>0.31388888888888883</c:v>
                </c:pt>
                <c:pt idx="38">
                  <c:v>0.32777777777777778</c:v>
                </c:pt>
                <c:pt idx="39">
                  <c:v>0.35</c:v>
                </c:pt>
                <c:pt idx="40">
                  <c:v>0.3611111111111111</c:v>
                </c:pt>
                <c:pt idx="41">
                  <c:v>0.37222222222222223</c:v>
                </c:pt>
                <c:pt idx="42">
                  <c:v>0.38055555555555559</c:v>
                </c:pt>
                <c:pt idx="43">
                  <c:v>0.38611111111111107</c:v>
                </c:pt>
                <c:pt idx="44">
                  <c:v>0.39444444444444443</c:v>
                </c:pt>
                <c:pt idx="45">
                  <c:v>0.3972222222222222</c:v>
                </c:pt>
              </c:numCache>
            </c:numRef>
          </c:xVal>
          <c:yVal>
            <c:numRef>
              <c:f>Taul1!$Q$6:$Q$51</c:f>
              <c:numCache>
                <c:formatCode>0.0</c:formatCode>
                <c:ptCount val="46"/>
                <c:pt idx="0">
                  <c:v>23</c:v>
                </c:pt>
                <c:pt idx="1">
                  <c:v>22.5</c:v>
                </c:pt>
                <c:pt idx="2">
                  <c:v>22</c:v>
                </c:pt>
                <c:pt idx="3">
                  <c:v>22</c:v>
                </c:pt>
                <c:pt idx="4">
                  <c:v>21.5</c:v>
                </c:pt>
                <c:pt idx="5">
                  <c:v>21.5</c:v>
                </c:pt>
                <c:pt idx="6">
                  <c:v>21.5</c:v>
                </c:pt>
                <c:pt idx="7">
                  <c:v>21</c:v>
                </c:pt>
                <c:pt idx="8">
                  <c:v>20.5</c:v>
                </c:pt>
                <c:pt idx="9">
                  <c:v>20.5</c:v>
                </c:pt>
                <c:pt idx="10">
                  <c:v>20.5</c:v>
                </c:pt>
                <c:pt idx="11">
                  <c:v>20</c:v>
                </c:pt>
                <c:pt idx="12">
                  <c:v>19.5</c:v>
                </c:pt>
                <c:pt idx="13">
                  <c:v>18</c:v>
                </c:pt>
                <c:pt idx="14">
                  <c:v>16</c:v>
                </c:pt>
                <c:pt idx="15">
                  <c:v>14</c:v>
                </c:pt>
                <c:pt idx="16">
                  <c:v>11.5</c:v>
                </c:pt>
                <c:pt idx="17">
                  <c:v>10.5</c:v>
                </c:pt>
                <c:pt idx="18">
                  <c:v>9</c:v>
                </c:pt>
                <c:pt idx="19">
                  <c:v>7</c:v>
                </c:pt>
                <c:pt idx="20">
                  <c:v>6</c:v>
                </c:pt>
                <c:pt idx="21">
                  <c:v>4.5</c:v>
                </c:pt>
                <c:pt idx="22">
                  <c:v>3.5</c:v>
                </c:pt>
                <c:pt idx="23">
                  <c:v>2.5</c:v>
                </c:pt>
                <c:pt idx="24">
                  <c:v>2</c:v>
                </c:pt>
                <c:pt idx="25">
                  <c:v>1</c:v>
                </c:pt>
                <c:pt idx="26">
                  <c:v>0.5</c:v>
                </c:pt>
                <c:pt idx="27">
                  <c:v>0</c:v>
                </c:pt>
                <c:pt idx="28">
                  <c:v>0.20000000000000284</c:v>
                </c:pt>
                <c:pt idx="29">
                  <c:v>0.59999999999999432</c:v>
                </c:pt>
                <c:pt idx="30">
                  <c:v>1</c:v>
                </c:pt>
                <c:pt idx="31">
                  <c:v>3</c:v>
                </c:pt>
                <c:pt idx="32">
                  <c:v>4.5</c:v>
                </c:pt>
                <c:pt idx="33">
                  <c:v>6</c:v>
                </c:pt>
                <c:pt idx="34">
                  <c:v>7.5</c:v>
                </c:pt>
                <c:pt idx="35">
                  <c:v>9.5</c:v>
                </c:pt>
                <c:pt idx="36">
                  <c:v>11.5</c:v>
                </c:pt>
                <c:pt idx="37">
                  <c:v>13.5</c:v>
                </c:pt>
                <c:pt idx="38">
                  <c:v>15</c:v>
                </c:pt>
                <c:pt idx="39">
                  <c:v>16.5</c:v>
                </c:pt>
                <c:pt idx="40">
                  <c:v>17.5</c:v>
                </c:pt>
                <c:pt idx="41">
                  <c:v>18.5</c:v>
                </c:pt>
                <c:pt idx="42">
                  <c:v>19.5</c:v>
                </c:pt>
                <c:pt idx="43">
                  <c:v>19.5</c:v>
                </c:pt>
                <c:pt idx="44">
                  <c:v>20</c:v>
                </c:pt>
                <c:pt idx="45">
                  <c:v>20.5</c:v>
                </c:pt>
              </c:numCache>
            </c:numRef>
          </c:yVal>
          <c:smooth val="0"/>
        </c:ser>
        <c:ser>
          <c:idx val="7"/>
          <c:order val="6"/>
          <c:tx>
            <c:strRef>
              <c:f>Taul1!$W$3:$W$5</c:f>
              <c:strCache>
                <c:ptCount val="1"/>
                <c:pt idx="0">
                  <c:v>Funktio Dp_keräin kPa</c:v>
                </c:pt>
              </c:strCache>
            </c:strRef>
          </c:tx>
          <c:spPr>
            <a:ln w="15875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xVal>
            <c:numRef>
              <c:f>Taul1!$V$6:$V$16</c:f>
              <c:numCache>
                <c:formatCode>0.000</c:formatCode>
                <c:ptCount val="11"/>
                <c:pt idx="0">
                  <c:v>0</c:v>
                </c:pt>
                <c:pt idx="1">
                  <c:v>5.5555555555555552E-2</c:v>
                </c:pt>
                <c:pt idx="2">
                  <c:v>0.1111111111111111</c:v>
                </c:pt>
                <c:pt idx="3">
                  <c:v>0.16666666666666666</c:v>
                </c:pt>
                <c:pt idx="4">
                  <c:v>0.22222222222222221</c:v>
                </c:pt>
                <c:pt idx="5">
                  <c:v>0.27777777777777779</c:v>
                </c:pt>
                <c:pt idx="6">
                  <c:v>0.33333333333333331</c:v>
                </c:pt>
                <c:pt idx="7">
                  <c:v>0.3888888888888889</c:v>
                </c:pt>
                <c:pt idx="8">
                  <c:v>0.40277777777777779</c:v>
                </c:pt>
                <c:pt idx="9">
                  <c:v>0.41666666666666669</c:v>
                </c:pt>
                <c:pt idx="10">
                  <c:v>0.44444444444444442</c:v>
                </c:pt>
              </c:numCache>
            </c:numRef>
          </c:xVal>
          <c:yVal>
            <c:numRef>
              <c:f>Taul1!$W$6:$W$16</c:f>
              <c:numCache>
                <c:formatCode>0.0</c:formatCode>
                <c:ptCount val="11"/>
                <c:pt idx="0">
                  <c:v>0.19919999999999999</c:v>
                </c:pt>
                <c:pt idx="1">
                  <c:v>3.1293815653101658</c:v>
                </c:pt>
                <c:pt idx="2">
                  <c:v>6.7445398872123148</c:v>
                </c:pt>
                <c:pt idx="3">
                  <c:v>10.821314197530862</c:v>
                </c:pt>
                <c:pt idx="4">
                  <c:v>15.523746563023925</c:v>
                </c:pt>
                <c:pt idx="5">
                  <c:v>21.403281885383326</c:v>
                </c:pt>
                <c:pt idx="6">
                  <c:v>29.39876790123456</c:v>
                </c:pt>
                <c:pt idx="7">
                  <c:v>40.836455182136859</c:v>
                </c:pt>
                <c:pt idx="8">
                  <c:v>44.426027439277796</c:v>
                </c:pt>
                <c:pt idx="9">
                  <c:v>48.366508063271603</c:v>
                </c:pt>
                <c:pt idx="10">
                  <c:v>57.429997134583125</c:v>
                </c:pt>
              </c:numCache>
            </c:numRef>
          </c:yVal>
          <c:smooth val="1"/>
        </c:ser>
        <c:ser>
          <c:idx val="8"/>
          <c:order val="7"/>
          <c:tx>
            <c:strRef>
              <c:f>Taul1!$AC$3:$AC$5</c:f>
              <c:strCache>
                <c:ptCount val="1"/>
                <c:pt idx="0">
                  <c:v>Laskettu Dp_keräin kPa</c:v>
                </c:pt>
              </c:strCache>
            </c:strRef>
          </c:tx>
          <c:spPr>
            <a:ln w="22225">
              <a:solidFill>
                <a:schemeClr val="bg1">
                  <a:lumMod val="75000"/>
                </a:schemeClr>
              </a:solidFill>
            </a:ln>
          </c:spPr>
          <c:marker>
            <c:symbol val="star"/>
            <c:size val="5"/>
            <c:spPr>
              <a:ln w="22225">
                <a:solidFill>
                  <a:schemeClr val="bg1">
                    <a:lumMod val="65000"/>
                  </a:schemeClr>
                </a:solidFill>
              </a:ln>
            </c:spPr>
          </c:marker>
          <c:trendline>
            <c:spPr>
              <a:ln w="15875">
                <a:solidFill>
                  <a:schemeClr val="bg1">
                    <a:lumMod val="65000"/>
                  </a:schemeClr>
                </a:solidFill>
                <a:prstDash val="dash"/>
              </a:ln>
            </c:spPr>
            <c:trendlineType val="poly"/>
            <c:order val="3"/>
            <c:dispRSqr val="0"/>
            <c:dispEq val="0"/>
          </c:trendline>
          <c:xVal>
            <c:numRef>
              <c:f>Taul1!$Z$6:$Z$13</c:f>
              <c:numCache>
                <c:formatCode>0.0</c:formatCode>
                <c:ptCount val="8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0.32</c:v>
                </c:pt>
                <c:pt idx="5">
                  <c:v>0.33</c:v>
                </c:pt>
                <c:pt idx="6">
                  <c:v>0.4</c:v>
                </c:pt>
                <c:pt idx="7">
                  <c:v>0.5</c:v>
                </c:pt>
              </c:numCache>
            </c:numRef>
          </c:xVal>
          <c:yVal>
            <c:numRef>
              <c:f>Taul1!$AC$6:$AC$13</c:f>
              <c:numCache>
                <c:formatCode>0.0</c:formatCode>
                <c:ptCount val="8"/>
                <c:pt idx="0">
                  <c:v>0</c:v>
                </c:pt>
                <c:pt idx="1">
                  <c:v>5.0999999999999996</c:v>
                </c:pt>
                <c:pt idx="2">
                  <c:v>10.3</c:v>
                </c:pt>
                <c:pt idx="3">
                  <c:v>15.4</c:v>
                </c:pt>
                <c:pt idx="4">
                  <c:v>16.5</c:v>
                </c:pt>
                <c:pt idx="5">
                  <c:v>26</c:v>
                </c:pt>
                <c:pt idx="6">
                  <c:v>35.1</c:v>
                </c:pt>
                <c:pt idx="7">
                  <c:v>50.1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963520"/>
        <c:axId val="89965312"/>
      </c:scatterChart>
      <c:scatterChart>
        <c:scatterStyle val="lineMarker"/>
        <c:varyColors val="0"/>
        <c:ser>
          <c:idx val="6"/>
          <c:order val="5"/>
          <c:tx>
            <c:strRef>
              <c:f>Taul1!$AV$3:$AV$5</c:f>
              <c:strCache>
                <c:ptCount val="1"/>
                <c:pt idx="0">
                  <c:v>Wilo_ Teho W r967</c:v>
                </c:pt>
              </c:strCache>
            </c:strRef>
          </c:tx>
          <c:spPr>
            <a:ln>
              <a:solidFill>
                <a:srgbClr val="C00000"/>
              </a:solidFill>
            </a:ln>
          </c:spPr>
          <c:marker>
            <c:symbol val="diamond"/>
            <c:size val="5"/>
            <c:spPr>
              <a:solidFill>
                <a:srgbClr val="FFFF00"/>
              </a:solidFill>
              <a:ln>
                <a:solidFill>
                  <a:srgbClr val="C00000"/>
                </a:solidFill>
              </a:ln>
            </c:spPr>
          </c:marker>
          <c:xVal>
            <c:numRef>
              <c:f>Taul1!$AS$6:$AS$14</c:f>
              <c:numCache>
                <c:formatCode>0.0</c:formatCode>
                <c:ptCount val="9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</c:numCache>
            </c:numRef>
          </c:xVal>
          <c:yVal>
            <c:numRef>
              <c:f>Taul1!$AV$6:$AV$14</c:f>
              <c:numCache>
                <c:formatCode>0.0</c:formatCode>
                <c:ptCount val="9"/>
                <c:pt idx="0">
                  <c:v>141.10464000000002</c:v>
                </c:pt>
                <c:pt idx="1">
                  <c:v>146.05568000000002</c:v>
                </c:pt>
                <c:pt idx="2">
                  <c:v>151.31616</c:v>
                </c:pt>
                <c:pt idx="3">
                  <c:v>156.2672</c:v>
                </c:pt>
                <c:pt idx="4">
                  <c:v>160.90880000000001</c:v>
                </c:pt>
                <c:pt idx="5">
                  <c:v>165.24096</c:v>
                </c:pt>
                <c:pt idx="6">
                  <c:v>168.95424000000003</c:v>
                </c:pt>
                <c:pt idx="7">
                  <c:v>172.66751999999997</c:v>
                </c:pt>
                <c:pt idx="8">
                  <c:v>175.76191999999998</c:v>
                </c:pt>
              </c:numCache>
            </c:numRef>
          </c:yVal>
          <c:smooth val="0"/>
        </c:ser>
        <c:ser>
          <c:idx val="1"/>
          <c:order val="8"/>
          <c:tx>
            <c:strRef>
              <c:f>Taul1!$S$4:$S$5</c:f>
              <c:strCache>
                <c:ptCount val="1"/>
                <c:pt idx="0">
                  <c:v>P W</c:v>
                </c:pt>
              </c:strCache>
            </c:strRef>
          </c:tx>
          <c:spPr>
            <a:ln w="15875"/>
          </c:spPr>
          <c:marker>
            <c:symbol val="square"/>
            <c:size val="4"/>
            <c:spPr>
              <a:solidFill>
                <a:srgbClr val="FFFF00"/>
              </a:solidFill>
            </c:spPr>
          </c:marker>
          <c:trendline>
            <c:trendlineType val="poly"/>
            <c:order val="2"/>
            <c:forward val="8.0000000000000016E-2"/>
            <c:dispRSqr val="0"/>
            <c:dispEq val="0"/>
          </c:trendline>
          <c:xVal>
            <c:numRef>
              <c:f>Taul1!$O$6:$O$51</c:f>
              <c:numCache>
                <c:formatCode>0.000</c:formatCode>
                <c:ptCount val="46"/>
                <c:pt idx="0">
                  <c:v>0.42499999999999999</c:v>
                </c:pt>
                <c:pt idx="1">
                  <c:v>0.41944444444444445</c:v>
                </c:pt>
                <c:pt idx="2">
                  <c:v>0.41666666666666663</c:v>
                </c:pt>
                <c:pt idx="3">
                  <c:v>0.41388888888888886</c:v>
                </c:pt>
                <c:pt idx="4">
                  <c:v>0.41111111111111109</c:v>
                </c:pt>
                <c:pt idx="5">
                  <c:v>0.40833333333333333</c:v>
                </c:pt>
                <c:pt idx="6">
                  <c:v>0.40277777777777773</c:v>
                </c:pt>
                <c:pt idx="7">
                  <c:v>0.39999999999999997</c:v>
                </c:pt>
                <c:pt idx="8">
                  <c:v>0.3972222222222222</c:v>
                </c:pt>
                <c:pt idx="9">
                  <c:v>0.39583333333333331</c:v>
                </c:pt>
                <c:pt idx="10">
                  <c:v>0.39166666666666661</c:v>
                </c:pt>
                <c:pt idx="11">
                  <c:v>0.38611111111111107</c:v>
                </c:pt>
                <c:pt idx="12">
                  <c:v>0.37777777777777777</c:v>
                </c:pt>
                <c:pt idx="13">
                  <c:v>0.36388888888888887</c:v>
                </c:pt>
                <c:pt idx="14">
                  <c:v>0.34444444444444444</c:v>
                </c:pt>
                <c:pt idx="15">
                  <c:v>0.31666666666666665</c:v>
                </c:pt>
                <c:pt idx="16">
                  <c:v>0.28888888888888892</c:v>
                </c:pt>
                <c:pt idx="17">
                  <c:v>0.2722222222222222</c:v>
                </c:pt>
                <c:pt idx="18">
                  <c:v>0.25277777777777777</c:v>
                </c:pt>
                <c:pt idx="19">
                  <c:v>0.21666666666666667</c:v>
                </c:pt>
                <c:pt idx="20">
                  <c:v>0.19444444444444442</c:v>
                </c:pt>
                <c:pt idx="21">
                  <c:v>0.16944444444444443</c:v>
                </c:pt>
                <c:pt idx="22">
                  <c:v>0.13055555555555554</c:v>
                </c:pt>
                <c:pt idx="23">
                  <c:v>0.10833333333333334</c:v>
                </c:pt>
                <c:pt idx="24">
                  <c:v>8.611111111111111E-2</c:v>
                </c:pt>
                <c:pt idx="25">
                  <c:v>6.6666666666666666E-2</c:v>
                </c:pt>
                <c:pt idx="26">
                  <c:v>4.1666666666666664E-2</c:v>
                </c:pt>
                <c:pt idx="27">
                  <c:v>0</c:v>
                </c:pt>
                <c:pt idx="28">
                  <c:v>2.777777777777778E-2</c:v>
                </c:pt>
                <c:pt idx="29">
                  <c:v>4.9999999999999996E-2</c:v>
                </c:pt>
                <c:pt idx="30">
                  <c:v>6.6666666666666666E-2</c:v>
                </c:pt>
                <c:pt idx="31">
                  <c:v>0.12222222222222222</c:v>
                </c:pt>
                <c:pt idx="32">
                  <c:v>0.16388888888888889</c:v>
                </c:pt>
                <c:pt idx="33">
                  <c:v>0.19444444444444442</c:v>
                </c:pt>
                <c:pt idx="34">
                  <c:v>0.23055555555555554</c:v>
                </c:pt>
                <c:pt idx="35">
                  <c:v>0.25833333333333336</c:v>
                </c:pt>
                <c:pt idx="36">
                  <c:v>0.28888888888888892</c:v>
                </c:pt>
                <c:pt idx="37">
                  <c:v>0.31388888888888883</c:v>
                </c:pt>
                <c:pt idx="38">
                  <c:v>0.32777777777777778</c:v>
                </c:pt>
                <c:pt idx="39">
                  <c:v>0.35</c:v>
                </c:pt>
                <c:pt idx="40">
                  <c:v>0.3611111111111111</c:v>
                </c:pt>
                <c:pt idx="41">
                  <c:v>0.37222222222222223</c:v>
                </c:pt>
                <c:pt idx="42">
                  <c:v>0.38055555555555559</c:v>
                </c:pt>
                <c:pt idx="43">
                  <c:v>0.38611111111111107</c:v>
                </c:pt>
                <c:pt idx="44">
                  <c:v>0.39444444444444443</c:v>
                </c:pt>
                <c:pt idx="45">
                  <c:v>0.3972222222222222</c:v>
                </c:pt>
              </c:numCache>
            </c:numRef>
          </c:xVal>
          <c:yVal>
            <c:numRef>
              <c:f>Taul1!$S$6:$S$51</c:f>
              <c:numCache>
                <c:formatCode>0.0</c:formatCode>
                <c:ptCount val="46"/>
                <c:pt idx="0">
                  <c:v>155</c:v>
                </c:pt>
                <c:pt idx="1">
                  <c:v>153.5</c:v>
                </c:pt>
                <c:pt idx="2">
                  <c:v>154</c:v>
                </c:pt>
                <c:pt idx="3">
                  <c:v>153</c:v>
                </c:pt>
                <c:pt idx="4">
                  <c:v>152.6</c:v>
                </c:pt>
                <c:pt idx="5">
                  <c:v>152.9</c:v>
                </c:pt>
                <c:pt idx="6">
                  <c:v>153.9</c:v>
                </c:pt>
                <c:pt idx="7">
                  <c:v>153.19999999999999</c:v>
                </c:pt>
                <c:pt idx="8">
                  <c:v>153.1</c:v>
                </c:pt>
                <c:pt idx="9">
                  <c:v>153</c:v>
                </c:pt>
                <c:pt idx="10">
                  <c:v>153.19999999999999</c:v>
                </c:pt>
                <c:pt idx="11">
                  <c:v>152.69999999999999</c:v>
                </c:pt>
                <c:pt idx="12">
                  <c:v>152.19999999999999</c:v>
                </c:pt>
                <c:pt idx="13">
                  <c:v>151.19999999999999</c:v>
                </c:pt>
                <c:pt idx="14">
                  <c:v>150.6</c:v>
                </c:pt>
                <c:pt idx="15">
                  <c:v>147.69999999999999</c:v>
                </c:pt>
                <c:pt idx="16">
                  <c:v>145.19999999999999</c:v>
                </c:pt>
                <c:pt idx="17">
                  <c:v>144.6</c:v>
                </c:pt>
                <c:pt idx="18">
                  <c:v>143</c:v>
                </c:pt>
                <c:pt idx="19">
                  <c:v>141.69999999999999</c:v>
                </c:pt>
                <c:pt idx="20">
                  <c:v>140.30000000000001</c:v>
                </c:pt>
                <c:pt idx="21">
                  <c:v>138.6</c:v>
                </c:pt>
                <c:pt idx="22">
                  <c:v>135.5</c:v>
                </c:pt>
                <c:pt idx="23">
                  <c:v>134.4</c:v>
                </c:pt>
                <c:pt idx="24">
                  <c:v>132.5</c:v>
                </c:pt>
                <c:pt idx="25">
                  <c:v>131.1</c:v>
                </c:pt>
                <c:pt idx="26">
                  <c:v>130.30000000000001</c:v>
                </c:pt>
                <c:pt idx="27">
                  <c:v>127</c:v>
                </c:pt>
                <c:pt idx="28">
                  <c:v>129</c:v>
                </c:pt>
                <c:pt idx="29">
                  <c:v>130.9</c:v>
                </c:pt>
                <c:pt idx="30">
                  <c:v>131.5</c:v>
                </c:pt>
                <c:pt idx="31">
                  <c:v>135.4</c:v>
                </c:pt>
                <c:pt idx="32">
                  <c:v>138.6</c:v>
                </c:pt>
                <c:pt idx="33">
                  <c:v>140.19999999999999</c:v>
                </c:pt>
                <c:pt idx="34">
                  <c:v>142.69999999999999</c:v>
                </c:pt>
                <c:pt idx="35">
                  <c:v>145.4</c:v>
                </c:pt>
                <c:pt idx="36">
                  <c:v>147</c:v>
                </c:pt>
                <c:pt idx="37">
                  <c:v>148.80000000000001</c:v>
                </c:pt>
                <c:pt idx="38">
                  <c:v>148.5</c:v>
                </c:pt>
                <c:pt idx="39">
                  <c:v>151</c:v>
                </c:pt>
                <c:pt idx="40">
                  <c:v>151</c:v>
                </c:pt>
                <c:pt idx="41">
                  <c:v>152.4</c:v>
                </c:pt>
                <c:pt idx="42">
                  <c:v>152.5</c:v>
                </c:pt>
                <c:pt idx="43">
                  <c:v>154</c:v>
                </c:pt>
                <c:pt idx="44">
                  <c:v>154.4</c:v>
                </c:pt>
                <c:pt idx="45">
                  <c:v>154.5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968640"/>
        <c:axId val="89966848"/>
      </c:scatterChart>
      <c:valAx>
        <c:axId val="89963520"/>
        <c:scaling>
          <c:orientation val="minMax"/>
          <c:max val="0.8"/>
          <c:min val="0"/>
        </c:scaling>
        <c:delete val="0"/>
        <c:axPos val="b"/>
        <c:majorGridlines/>
        <c:minorGridlines>
          <c:spPr>
            <a:ln>
              <a:prstDash val="dash"/>
            </a:ln>
          </c:spPr>
        </c:minorGridlines>
        <c:numFmt formatCode="0.0" sourceLinked="0"/>
        <c:majorTickMark val="out"/>
        <c:minorTickMark val="none"/>
        <c:tickLblPos val="nextTo"/>
        <c:crossAx val="89965312"/>
        <c:crosses val="autoZero"/>
        <c:crossBetween val="midCat"/>
      </c:valAx>
      <c:valAx>
        <c:axId val="89965312"/>
        <c:scaling>
          <c:orientation val="minMax"/>
          <c:max val="80"/>
          <c:min val="0"/>
        </c:scaling>
        <c:delete val="0"/>
        <c:axPos val="l"/>
        <c:majorGridlines/>
        <c:minorGridlines>
          <c:spPr>
            <a:ln>
              <a:prstDash val="dash"/>
            </a:ln>
          </c:spPr>
        </c:minorGridlines>
        <c:numFmt formatCode="0.0" sourceLinked="1"/>
        <c:majorTickMark val="out"/>
        <c:minorTickMark val="none"/>
        <c:tickLblPos val="nextTo"/>
        <c:crossAx val="89963520"/>
        <c:crosses val="autoZero"/>
        <c:crossBetween val="midCat"/>
      </c:valAx>
      <c:valAx>
        <c:axId val="89966848"/>
        <c:scaling>
          <c:orientation val="minMax"/>
          <c:max val="220"/>
          <c:min val="60"/>
        </c:scaling>
        <c:delete val="0"/>
        <c:axPos val="r"/>
        <c:numFmt formatCode="0.0" sourceLinked="1"/>
        <c:majorTickMark val="out"/>
        <c:minorTickMark val="none"/>
        <c:tickLblPos val="nextTo"/>
        <c:crossAx val="89968640"/>
        <c:crosses val="max"/>
        <c:crossBetween val="midCat"/>
      </c:valAx>
      <c:valAx>
        <c:axId val="89968640"/>
        <c:scaling>
          <c:orientation val="minMax"/>
        </c:scaling>
        <c:delete val="1"/>
        <c:axPos val="b"/>
        <c:numFmt formatCode="0.0" sourceLinked="1"/>
        <c:majorTickMark val="out"/>
        <c:minorTickMark val="none"/>
        <c:tickLblPos val="nextTo"/>
        <c:crossAx val="89966848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64581695028484343"/>
          <c:y val="1.673394922946066E-2"/>
          <c:w val="0.22658670086688615"/>
          <c:h val="0.37789166029587878"/>
        </c:manualLayout>
      </c:layout>
      <c:overlay val="0"/>
    </c:legend>
    <c:plotVisOnly val="1"/>
    <c:dispBlanksAs val="gap"/>
    <c:showDLblsOverMax val="0"/>
  </c:chart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7982906710421431E-2"/>
          <c:y val="8.3806653396097844E-2"/>
          <c:w val="0.81410244216105454"/>
          <c:h val="0.857570715802766"/>
        </c:manualLayout>
      </c:layout>
      <c:scatterChart>
        <c:scatterStyle val="lineMarker"/>
        <c:varyColors val="0"/>
        <c:ser>
          <c:idx val="0"/>
          <c:order val="0"/>
          <c:tx>
            <c:strRef>
              <c:f>Taul1!$AO$4:$AO$5</c:f>
              <c:strCache>
                <c:ptCount val="1"/>
                <c:pt idx="0">
                  <c:v>Nostokorkeus kPa</c:v>
                </c:pt>
              </c:strCache>
            </c:strRef>
          </c:tx>
          <c:spPr>
            <a:ln w="15875">
              <a:solidFill>
                <a:srgbClr val="FF0000"/>
              </a:solidFill>
            </a:ln>
          </c:spPr>
          <c:marker>
            <c:symbol val="diamond"/>
            <c:size val="5"/>
            <c:spPr>
              <a:solidFill>
                <a:srgbClr val="FFC000"/>
              </a:solidFill>
              <a:ln>
                <a:solidFill>
                  <a:srgbClr val="FF0000"/>
                </a:solidFill>
              </a:ln>
            </c:spPr>
          </c:marker>
          <c:trendline>
            <c:trendlineType val="poly"/>
            <c:order val="2"/>
            <c:forward val="8.0000000000000016E-2"/>
            <c:dispRSqr val="0"/>
            <c:dispEq val="0"/>
          </c:trendline>
          <c:xVal>
            <c:numRef>
              <c:f>Taul1!$AM$6:$AM$33</c:f>
              <c:numCache>
                <c:formatCode>0.000</c:formatCode>
                <c:ptCount val="28"/>
                <c:pt idx="0">
                  <c:v>0.39999999999999997</c:v>
                </c:pt>
                <c:pt idx="1">
                  <c:v>0.43055555555555558</c:v>
                </c:pt>
                <c:pt idx="2">
                  <c:v>0.42499999999999999</c:v>
                </c:pt>
                <c:pt idx="3">
                  <c:v>0.42222222222222222</c:v>
                </c:pt>
                <c:pt idx="4">
                  <c:v>0.41944444444444445</c:v>
                </c:pt>
                <c:pt idx="5">
                  <c:v>0.41666666666666663</c:v>
                </c:pt>
                <c:pt idx="6">
                  <c:v>0.41388888888888886</c:v>
                </c:pt>
                <c:pt idx="7">
                  <c:v>0.41111111111111109</c:v>
                </c:pt>
                <c:pt idx="8">
                  <c:v>0.40555555555555556</c:v>
                </c:pt>
                <c:pt idx="9">
                  <c:v>0.40277777777777773</c:v>
                </c:pt>
                <c:pt idx="10">
                  <c:v>0.39999999999999997</c:v>
                </c:pt>
                <c:pt idx="11">
                  <c:v>0.39444444444444443</c:v>
                </c:pt>
                <c:pt idx="12">
                  <c:v>0.38611111111111107</c:v>
                </c:pt>
                <c:pt idx="13">
                  <c:v>0.35833333333333334</c:v>
                </c:pt>
                <c:pt idx="14">
                  <c:v>0.32777777777777778</c:v>
                </c:pt>
                <c:pt idx="15">
                  <c:v>0.28055555555555556</c:v>
                </c:pt>
                <c:pt idx="16">
                  <c:v>0.21666666666666667</c:v>
                </c:pt>
                <c:pt idx="17">
                  <c:v>0.16111111111111109</c:v>
                </c:pt>
                <c:pt idx="18">
                  <c:v>0.125</c:v>
                </c:pt>
                <c:pt idx="19">
                  <c:v>9.9999999999999992E-2</c:v>
                </c:pt>
                <c:pt idx="20">
                  <c:v>4.9999999999999996E-2</c:v>
                </c:pt>
                <c:pt idx="21">
                  <c:v>1.1111111111111112E-2</c:v>
                </c:pt>
                <c:pt idx="22">
                  <c:v>0</c:v>
                </c:pt>
                <c:pt idx="23">
                  <c:v>7.4999999999999997E-2</c:v>
                </c:pt>
                <c:pt idx="24">
                  <c:v>0.125</c:v>
                </c:pt>
                <c:pt idx="25">
                  <c:v>0.21388888888888888</c:v>
                </c:pt>
                <c:pt idx="26">
                  <c:v>0.28888888888888892</c:v>
                </c:pt>
                <c:pt idx="27">
                  <c:v>0.33611111111111108</c:v>
                </c:pt>
              </c:numCache>
            </c:numRef>
          </c:xVal>
          <c:yVal>
            <c:numRef>
              <c:f>Taul1!$AO$6:$AO$33</c:f>
              <c:numCache>
                <c:formatCode>0.0</c:formatCode>
                <c:ptCount val="28"/>
                <c:pt idx="0">
                  <c:v>64</c:v>
                </c:pt>
                <c:pt idx="1">
                  <c:v>62.5</c:v>
                </c:pt>
                <c:pt idx="2">
                  <c:v>63</c:v>
                </c:pt>
                <c:pt idx="3">
                  <c:v>63.5</c:v>
                </c:pt>
                <c:pt idx="4">
                  <c:v>63</c:v>
                </c:pt>
                <c:pt idx="5">
                  <c:v>63</c:v>
                </c:pt>
                <c:pt idx="6">
                  <c:v>63.5</c:v>
                </c:pt>
                <c:pt idx="7">
                  <c:v>63.5</c:v>
                </c:pt>
                <c:pt idx="8">
                  <c:v>63.5</c:v>
                </c:pt>
                <c:pt idx="9">
                  <c:v>63.6</c:v>
                </c:pt>
                <c:pt idx="10">
                  <c:v>64</c:v>
                </c:pt>
                <c:pt idx="11">
                  <c:v>64</c:v>
                </c:pt>
                <c:pt idx="12">
                  <c:v>64.5</c:v>
                </c:pt>
                <c:pt idx="13">
                  <c:v>65</c:v>
                </c:pt>
                <c:pt idx="14">
                  <c:v>66</c:v>
                </c:pt>
                <c:pt idx="15">
                  <c:v>67</c:v>
                </c:pt>
                <c:pt idx="16">
                  <c:v>68.5</c:v>
                </c:pt>
                <c:pt idx="17">
                  <c:v>69.5</c:v>
                </c:pt>
                <c:pt idx="18">
                  <c:v>70</c:v>
                </c:pt>
                <c:pt idx="19">
                  <c:v>71</c:v>
                </c:pt>
                <c:pt idx="20">
                  <c:v>71.5</c:v>
                </c:pt>
                <c:pt idx="21">
                  <c:v>72.2</c:v>
                </c:pt>
                <c:pt idx="22">
                  <c:v>72.5</c:v>
                </c:pt>
                <c:pt idx="23">
                  <c:v>71</c:v>
                </c:pt>
                <c:pt idx="24">
                  <c:v>70.5</c:v>
                </c:pt>
                <c:pt idx="25">
                  <c:v>68.5</c:v>
                </c:pt>
                <c:pt idx="26">
                  <c:v>66.499999999999986</c:v>
                </c:pt>
                <c:pt idx="27">
                  <c:v>65.5</c:v>
                </c:pt>
              </c:numCache>
            </c:numRef>
          </c:yVal>
          <c:smooth val="0"/>
        </c:ser>
        <c:ser>
          <c:idx val="2"/>
          <c:order val="1"/>
          <c:tx>
            <c:strRef>
              <c:f>Taul1!$R$4:$R$5</c:f>
              <c:strCache>
                <c:ptCount val="1"/>
                <c:pt idx="0">
                  <c:v>DP-Kok kPa</c:v>
                </c:pt>
              </c:strCache>
            </c:strRef>
          </c:tx>
          <c:spPr>
            <a:ln w="15875">
              <a:solidFill>
                <a:srgbClr val="00B0F0"/>
              </a:solidFill>
            </a:ln>
          </c:spPr>
          <c:marker>
            <c:symbol val="diamond"/>
            <c:size val="5"/>
            <c:spPr>
              <a:solidFill>
                <a:schemeClr val="accent1">
                  <a:lumMod val="20000"/>
                  <a:lumOff val="80000"/>
                </a:schemeClr>
              </a:solidFill>
              <a:ln>
                <a:solidFill>
                  <a:srgbClr val="002060"/>
                </a:solidFill>
              </a:ln>
            </c:spPr>
          </c:marker>
          <c:xVal>
            <c:numRef>
              <c:f>Taul1!$O$6:$O$51</c:f>
              <c:numCache>
                <c:formatCode>0.000</c:formatCode>
                <c:ptCount val="46"/>
                <c:pt idx="0">
                  <c:v>0.42499999999999999</c:v>
                </c:pt>
                <c:pt idx="1">
                  <c:v>0.41944444444444445</c:v>
                </c:pt>
                <c:pt idx="2">
                  <c:v>0.41666666666666663</c:v>
                </c:pt>
                <c:pt idx="3">
                  <c:v>0.41388888888888886</c:v>
                </c:pt>
                <c:pt idx="4">
                  <c:v>0.41111111111111109</c:v>
                </c:pt>
                <c:pt idx="5">
                  <c:v>0.40833333333333333</c:v>
                </c:pt>
                <c:pt idx="6">
                  <c:v>0.40277777777777773</c:v>
                </c:pt>
                <c:pt idx="7">
                  <c:v>0.39999999999999997</c:v>
                </c:pt>
                <c:pt idx="8">
                  <c:v>0.3972222222222222</c:v>
                </c:pt>
                <c:pt idx="9">
                  <c:v>0.39583333333333331</c:v>
                </c:pt>
                <c:pt idx="10">
                  <c:v>0.39166666666666661</c:v>
                </c:pt>
                <c:pt idx="11">
                  <c:v>0.38611111111111107</c:v>
                </c:pt>
                <c:pt idx="12">
                  <c:v>0.37777777777777777</c:v>
                </c:pt>
                <c:pt idx="13">
                  <c:v>0.36388888888888887</c:v>
                </c:pt>
                <c:pt idx="14">
                  <c:v>0.34444444444444444</c:v>
                </c:pt>
                <c:pt idx="15">
                  <c:v>0.31666666666666665</c:v>
                </c:pt>
                <c:pt idx="16">
                  <c:v>0.28888888888888892</c:v>
                </c:pt>
                <c:pt idx="17">
                  <c:v>0.2722222222222222</c:v>
                </c:pt>
                <c:pt idx="18">
                  <c:v>0.25277777777777777</c:v>
                </c:pt>
                <c:pt idx="19">
                  <c:v>0.21666666666666667</c:v>
                </c:pt>
                <c:pt idx="20">
                  <c:v>0.19444444444444442</c:v>
                </c:pt>
                <c:pt idx="21">
                  <c:v>0.16944444444444443</c:v>
                </c:pt>
                <c:pt idx="22">
                  <c:v>0.13055555555555554</c:v>
                </c:pt>
                <c:pt idx="23">
                  <c:v>0.10833333333333334</c:v>
                </c:pt>
                <c:pt idx="24">
                  <c:v>8.611111111111111E-2</c:v>
                </c:pt>
                <c:pt idx="25">
                  <c:v>6.6666666666666666E-2</c:v>
                </c:pt>
                <c:pt idx="26">
                  <c:v>4.1666666666666664E-2</c:v>
                </c:pt>
                <c:pt idx="27">
                  <c:v>0</c:v>
                </c:pt>
                <c:pt idx="28">
                  <c:v>2.777777777777778E-2</c:v>
                </c:pt>
                <c:pt idx="29">
                  <c:v>4.9999999999999996E-2</c:v>
                </c:pt>
                <c:pt idx="30">
                  <c:v>6.6666666666666666E-2</c:v>
                </c:pt>
                <c:pt idx="31">
                  <c:v>0.12222222222222222</c:v>
                </c:pt>
                <c:pt idx="32">
                  <c:v>0.16388888888888889</c:v>
                </c:pt>
                <c:pt idx="33">
                  <c:v>0.19444444444444442</c:v>
                </c:pt>
                <c:pt idx="34">
                  <c:v>0.23055555555555554</c:v>
                </c:pt>
                <c:pt idx="35">
                  <c:v>0.25833333333333336</c:v>
                </c:pt>
                <c:pt idx="36">
                  <c:v>0.28888888888888892</c:v>
                </c:pt>
                <c:pt idx="37">
                  <c:v>0.31388888888888883</c:v>
                </c:pt>
                <c:pt idx="38">
                  <c:v>0.32777777777777778</c:v>
                </c:pt>
                <c:pt idx="39">
                  <c:v>0.35</c:v>
                </c:pt>
                <c:pt idx="40">
                  <c:v>0.3611111111111111</c:v>
                </c:pt>
                <c:pt idx="41">
                  <c:v>0.37222222222222223</c:v>
                </c:pt>
                <c:pt idx="42">
                  <c:v>0.38055555555555559</c:v>
                </c:pt>
                <c:pt idx="43">
                  <c:v>0.38611111111111107</c:v>
                </c:pt>
                <c:pt idx="44">
                  <c:v>0.39444444444444443</c:v>
                </c:pt>
                <c:pt idx="45">
                  <c:v>0.3972222222222222</c:v>
                </c:pt>
              </c:numCache>
            </c:numRef>
          </c:xVal>
          <c:yVal>
            <c:numRef>
              <c:f>Taul1!$R$6:$R$51</c:f>
              <c:numCache>
                <c:formatCode>0.0</c:formatCode>
                <c:ptCount val="46"/>
                <c:pt idx="0">
                  <c:v>62</c:v>
                </c:pt>
                <c:pt idx="1">
                  <c:v>62.5</c:v>
                </c:pt>
                <c:pt idx="2">
                  <c:v>62.5</c:v>
                </c:pt>
                <c:pt idx="3">
                  <c:v>62.5</c:v>
                </c:pt>
                <c:pt idx="4">
                  <c:v>62.5</c:v>
                </c:pt>
                <c:pt idx="5">
                  <c:v>62.5</c:v>
                </c:pt>
                <c:pt idx="6">
                  <c:v>63.5</c:v>
                </c:pt>
                <c:pt idx="7">
                  <c:v>63</c:v>
                </c:pt>
                <c:pt idx="8">
                  <c:v>63</c:v>
                </c:pt>
                <c:pt idx="9">
                  <c:v>63</c:v>
                </c:pt>
                <c:pt idx="10">
                  <c:v>62.5</c:v>
                </c:pt>
                <c:pt idx="11">
                  <c:v>60</c:v>
                </c:pt>
                <c:pt idx="12">
                  <c:v>58.5</c:v>
                </c:pt>
                <c:pt idx="13">
                  <c:v>54</c:v>
                </c:pt>
                <c:pt idx="14">
                  <c:v>49</c:v>
                </c:pt>
                <c:pt idx="15">
                  <c:v>41</c:v>
                </c:pt>
                <c:pt idx="16">
                  <c:v>34.5</c:v>
                </c:pt>
                <c:pt idx="17">
                  <c:v>31.5</c:v>
                </c:pt>
                <c:pt idx="18">
                  <c:v>28</c:v>
                </c:pt>
                <c:pt idx="19">
                  <c:v>22.5</c:v>
                </c:pt>
                <c:pt idx="20">
                  <c:v>19</c:v>
                </c:pt>
                <c:pt idx="21">
                  <c:v>15.5</c:v>
                </c:pt>
                <c:pt idx="22">
                  <c:v>11.5</c:v>
                </c:pt>
                <c:pt idx="23">
                  <c:v>9</c:v>
                </c:pt>
                <c:pt idx="24">
                  <c:v>7</c:v>
                </c:pt>
                <c:pt idx="25">
                  <c:v>5</c:v>
                </c:pt>
                <c:pt idx="26">
                  <c:v>3</c:v>
                </c:pt>
                <c:pt idx="27">
                  <c:v>0</c:v>
                </c:pt>
                <c:pt idx="28">
                  <c:v>1.7000000000000028</c:v>
                </c:pt>
                <c:pt idx="29">
                  <c:v>3.5999999999999943</c:v>
                </c:pt>
                <c:pt idx="30">
                  <c:v>5</c:v>
                </c:pt>
                <c:pt idx="31">
                  <c:v>10</c:v>
                </c:pt>
                <c:pt idx="32">
                  <c:v>15</c:v>
                </c:pt>
                <c:pt idx="33">
                  <c:v>19</c:v>
                </c:pt>
                <c:pt idx="34">
                  <c:v>23.5</c:v>
                </c:pt>
                <c:pt idx="35">
                  <c:v>29</c:v>
                </c:pt>
                <c:pt idx="36">
                  <c:v>34</c:v>
                </c:pt>
                <c:pt idx="37">
                  <c:v>39</c:v>
                </c:pt>
                <c:pt idx="38">
                  <c:v>42.5</c:v>
                </c:pt>
                <c:pt idx="39">
                  <c:v>48</c:v>
                </c:pt>
                <c:pt idx="40">
                  <c:v>51.5</c:v>
                </c:pt>
                <c:pt idx="41">
                  <c:v>55</c:v>
                </c:pt>
                <c:pt idx="42">
                  <c:v>57.5</c:v>
                </c:pt>
                <c:pt idx="43">
                  <c:v>60</c:v>
                </c:pt>
                <c:pt idx="44">
                  <c:v>62</c:v>
                </c:pt>
                <c:pt idx="45">
                  <c:v>63.099999999999994</c:v>
                </c:pt>
              </c:numCache>
            </c:numRef>
          </c:yVal>
          <c:smooth val="0"/>
        </c:ser>
        <c:ser>
          <c:idx val="4"/>
          <c:order val="2"/>
          <c:tx>
            <c:strRef>
              <c:f>Taul1!$P$4:$P$5</c:f>
              <c:strCache>
                <c:ptCount val="1"/>
                <c:pt idx="0">
                  <c:v>Dp_keräin kPa</c:v>
                </c:pt>
              </c:strCache>
            </c:strRef>
          </c:tx>
          <c:spPr>
            <a:ln w="15875"/>
          </c:spPr>
          <c:marker>
            <c:symbol val="circle"/>
            <c:size val="4"/>
            <c:spPr>
              <a:solidFill>
                <a:schemeClr val="tx2">
                  <a:lumMod val="20000"/>
                  <a:lumOff val="80000"/>
                </a:schemeClr>
              </a:solidFill>
            </c:spPr>
          </c:marker>
          <c:xVal>
            <c:numRef>
              <c:f>Taul1!$O$6:$O$51</c:f>
              <c:numCache>
                <c:formatCode>0.000</c:formatCode>
                <c:ptCount val="46"/>
                <c:pt idx="0">
                  <c:v>0.42499999999999999</c:v>
                </c:pt>
                <c:pt idx="1">
                  <c:v>0.41944444444444445</c:v>
                </c:pt>
                <c:pt idx="2">
                  <c:v>0.41666666666666663</c:v>
                </c:pt>
                <c:pt idx="3">
                  <c:v>0.41388888888888886</c:v>
                </c:pt>
                <c:pt idx="4">
                  <c:v>0.41111111111111109</c:v>
                </c:pt>
                <c:pt idx="5">
                  <c:v>0.40833333333333333</c:v>
                </c:pt>
                <c:pt idx="6">
                  <c:v>0.40277777777777773</c:v>
                </c:pt>
                <c:pt idx="7">
                  <c:v>0.39999999999999997</c:v>
                </c:pt>
                <c:pt idx="8">
                  <c:v>0.3972222222222222</c:v>
                </c:pt>
                <c:pt idx="9">
                  <c:v>0.39583333333333331</c:v>
                </c:pt>
                <c:pt idx="10">
                  <c:v>0.39166666666666661</c:v>
                </c:pt>
                <c:pt idx="11">
                  <c:v>0.38611111111111107</c:v>
                </c:pt>
                <c:pt idx="12">
                  <c:v>0.37777777777777777</c:v>
                </c:pt>
                <c:pt idx="13">
                  <c:v>0.36388888888888887</c:v>
                </c:pt>
                <c:pt idx="14">
                  <c:v>0.34444444444444444</c:v>
                </c:pt>
                <c:pt idx="15">
                  <c:v>0.31666666666666665</c:v>
                </c:pt>
                <c:pt idx="16">
                  <c:v>0.28888888888888892</c:v>
                </c:pt>
                <c:pt idx="17">
                  <c:v>0.2722222222222222</c:v>
                </c:pt>
                <c:pt idx="18">
                  <c:v>0.25277777777777777</c:v>
                </c:pt>
                <c:pt idx="19">
                  <c:v>0.21666666666666667</c:v>
                </c:pt>
                <c:pt idx="20">
                  <c:v>0.19444444444444442</c:v>
                </c:pt>
                <c:pt idx="21">
                  <c:v>0.16944444444444443</c:v>
                </c:pt>
                <c:pt idx="22">
                  <c:v>0.13055555555555554</c:v>
                </c:pt>
                <c:pt idx="23">
                  <c:v>0.10833333333333334</c:v>
                </c:pt>
                <c:pt idx="24">
                  <c:v>8.611111111111111E-2</c:v>
                </c:pt>
                <c:pt idx="25">
                  <c:v>6.6666666666666666E-2</c:v>
                </c:pt>
                <c:pt idx="26">
                  <c:v>4.1666666666666664E-2</c:v>
                </c:pt>
                <c:pt idx="27">
                  <c:v>0</c:v>
                </c:pt>
                <c:pt idx="28">
                  <c:v>2.777777777777778E-2</c:v>
                </c:pt>
                <c:pt idx="29">
                  <c:v>4.9999999999999996E-2</c:v>
                </c:pt>
                <c:pt idx="30">
                  <c:v>6.6666666666666666E-2</c:v>
                </c:pt>
                <c:pt idx="31">
                  <c:v>0.12222222222222222</c:v>
                </c:pt>
                <c:pt idx="32">
                  <c:v>0.16388888888888889</c:v>
                </c:pt>
                <c:pt idx="33">
                  <c:v>0.19444444444444442</c:v>
                </c:pt>
                <c:pt idx="34">
                  <c:v>0.23055555555555554</c:v>
                </c:pt>
                <c:pt idx="35">
                  <c:v>0.25833333333333336</c:v>
                </c:pt>
                <c:pt idx="36">
                  <c:v>0.28888888888888892</c:v>
                </c:pt>
                <c:pt idx="37">
                  <c:v>0.31388888888888883</c:v>
                </c:pt>
                <c:pt idx="38">
                  <c:v>0.32777777777777778</c:v>
                </c:pt>
                <c:pt idx="39">
                  <c:v>0.35</c:v>
                </c:pt>
                <c:pt idx="40">
                  <c:v>0.3611111111111111</c:v>
                </c:pt>
                <c:pt idx="41">
                  <c:v>0.37222222222222223</c:v>
                </c:pt>
                <c:pt idx="42">
                  <c:v>0.38055555555555559</c:v>
                </c:pt>
                <c:pt idx="43">
                  <c:v>0.38611111111111107</c:v>
                </c:pt>
                <c:pt idx="44">
                  <c:v>0.39444444444444443</c:v>
                </c:pt>
                <c:pt idx="45">
                  <c:v>0.3972222222222222</c:v>
                </c:pt>
              </c:numCache>
            </c:numRef>
          </c:xVal>
          <c:yVal>
            <c:numRef>
              <c:f>Taul1!$P$6:$P$51</c:f>
              <c:numCache>
                <c:formatCode>0.0</c:formatCode>
                <c:ptCount val="46"/>
                <c:pt idx="0">
                  <c:v>39</c:v>
                </c:pt>
                <c:pt idx="1">
                  <c:v>40</c:v>
                </c:pt>
                <c:pt idx="2">
                  <c:v>40.5</c:v>
                </c:pt>
                <c:pt idx="3">
                  <c:v>40.5</c:v>
                </c:pt>
                <c:pt idx="4">
                  <c:v>41</c:v>
                </c:pt>
                <c:pt idx="5">
                  <c:v>41</c:v>
                </c:pt>
                <c:pt idx="6">
                  <c:v>42</c:v>
                </c:pt>
                <c:pt idx="7">
                  <c:v>42</c:v>
                </c:pt>
                <c:pt idx="8">
                  <c:v>42.5</c:v>
                </c:pt>
                <c:pt idx="9">
                  <c:v>42.5</c:v>
                </c:pt>
                <c:pt idx="10">
                  <c:v>42</c:v>
                </c:pt>
                <c:pt idx="11">
                  <c:v>40</c:v>
                </c:pt>
                <c:pt idx="12">
                  <c:v>39</c:v>
                </c:pt>
                <c:pt idx="13">
                  <c:v>36</c:v>
                </c:pt>
                <c:pt idx="14">
                  <c:v>33</c:v>
                </c:pt>
                <c:pt idx="15">
                  <c:v>27</c:v>
                </c:pt>
                <c:pt idx="16">
                  <c:v>23</c:v>
                </c:pt>
                <c:pt idx="17">
                  <c:v>21</c:v>
                </c:pt>
                <c:pt idx="18">
                  <c:v>19</c:v>
                </c:pt>
                <c:pt idx="19">
                  <c:v>15.5</c:v>
                </c:pt>
                <c:pt idx="20">
                  <c:v>13</c:v>
                </c:pt>
                <c:pt idx="21">
                  <c:v>11</c:v>
                </c:pt>
                <c:pt idx="22">
                  <c:v>8</c:v>
                </c:pt>
                <c:pt idx="23">
                  <c:v>6.5</c:v>
                </c:pt>
                <c:pt idx="24">
                  <c:v>5</c:v>
                </c:pt>
                <c:pt idx="25">
                  <c:v>4</c:v>
                </c:pt>
                <c:pt idx="26">
                  <c:v>2.5</c:v>
                </c:pt>
                <c:pt idx="27">
                  <c:v>0</c:v>
                </c:pt>
                <c:pt idx="28">
                  <c:v>1.5</c:v>
                </c:pt>
                <c:pt idx="29">
                  <c:v>3</c:v>
                </c:pt>
                <c:pt idx="30">
                  <c:v>4</c:v>
                </c:pt>
                <c:pt idx="31">
                  <c:v>7</c:v>
                </c:pt>
                <c:pt idx="32">
                  <c:v>10.5</c:v>
                </c:pt>
                <c:pt idx="33">
                  <c:v>13</c:v>
                </c:pt>
                <c:pt idx="34">
                  <c:v>16</c:v>
                </c:pt>
                <c:pt idx="35">
                  <c:v>19.5</c:v>
                </c:pt>
                <c:pt idx="36">
                  <c:v>22.5</c:v>
                </c:pt>
                <c:pt idx="37">
                  <c:v>25.5</c:v>
                </c:pt>
                <c:pt idx="38">
                  <c:v>27.5</c:v>
                </c:pt>
                <c:pt idx="39">
                  <c:v>31.5</c:v>
                </c:pt>
                <c:pt idx="40">
                  <c:v>34</c:v>
                </c:pt>
                <c:pt idx="41">
                  <c:v>36.5</c:v>
                </c:pt>
                <c:pt idx="42">
                  <c:v>38</c:v>
                </c:pt>
                <c:pt idx="43">
                  <c:v>40.5</c:v>
                </c:pt>
                <c:pt idx="44">
                  <c:v>42</c:v>
                </c:pt>
                <c:pt idx="45">
                  <c:v>42.599999999999994</c:v>
                </c:pt>
              </c:numCache>
            </c:numRef>
          </c:yVal>
          <c:smooth val="0"/>
        </c:ser>
        <c:ser>
          <c:idx val="5"/>
          <c:order val="3"/>
          <c:tx>
            <c:strRef>
              <c:f>Taul1!$Q$4:$Q$5</c:f>
              <c:strCache>
                <c:ptCount val="1"/>
                <c:pt idx="0">
                  <c:v>Dp-Höyr kPa</c:v>
                </c:pt>
              </c:strCache>
            </c:strRef>
          </c:tx>
          <c:spPr>
            <a:ln w="15875"/>
          </c:spPr>
          <c:marker>
            <c:symbol val="circle"/>
            <c:size val="4"/>
            <c:spPr>
              <a:solidFill>
                <a:schemeClr val="accent6">
                  <a:lumMod val="40000"/>
                  <a:lumOff val="60000"/>
                </a:schemeClr>
              </a:solidFill>
            </c:spPr>
          </c:marker>
          <c:trendline>
            <c:trendlineType val="poly"/>
            <c:order val="2"/>
            <c:forward val="8.0000000000000016E-2"/>
            <c:dispRSqr val="0"/>
            <c:dispEq val="0"/>
          </c:trendline>
          <c:xVal>
            <c:numRef>
              <c:f>Taul1!$O$6:$O$51</c:f>
              <c:numCache>
                <c:formatCode>0.000</c:formatCode>
                <c:ptCount val="46"/>
                <c:pt idx="0">
                  <c:v>0.42499999999999999</c:v>
                </c:pt>
                <c:pt idx="1">
                  <c:v>0.41944444444444445</c:v>
                </c:pt>
                <c:pt idx="2">
                  <c:v>0.41666666666666663</c:v>
                </c:pt>
                <c:pt idx="3">
                  <c:v>0.41388888888888886</c:v>
                </c:pt>
                <c:pt idx="4">
                  <c:v>0.41111111111111109</c:v>
                </c:pt>
                <c:pt idx="5">
                  <c:v>0.40833333333333333</c:v>
                </c:pt>
                <c:pt idx="6">
                  <c:v>0.40277777777777773</c:v>
                </c:pt>
                <c:pt idx="7">
                  <c:v>0.39999999999999997</c:v>
                </c:pt>
                <c:pt idx="8">
                  <c:v>0.3972222222222222</c:v>
                </c:pt>
                <c:pt idx="9">
                  <c:v>0.39583333333333331</c:v>
                </c:pt>
                <c:pt idx="10">
                  <c:v>0.39166666666666661</c:v>
                </c:pt>
                <c:pt idx="11">
                  <c:v>0.38611111111111107</c:v>
                </c:pt>
                <c:pt idx="12">
                  <c:v>0.37777777777777777</c:v>
                </c:pt>
                <c:pt idx="13">
                  <c:v>0.36388888888888887</c:v>
                </c:pt>
                <c:pt idx="14">
                  <c:v>0.34444444444444444</c:v>
                </c:pt>
                <c:pt idx="15">
                  <c:v>0.31666666666666665</c:v>
                </c:pt>
                <c:pt idx="16">
                  <c:v>0.28888888888888892</c:v>
                </c:pt>
                <c:pt idx="17">
                  <c:v>0.2722222222222222</c:v>
                </c:pt>
                <c:pt idx="18">
                  <c:v>0.25277777777777777</c:v>
                </c:pt>
                <c:pt idx="19">
                  <c:v>0.21666666666666667</c:v>
                </c:pt>
                <c:pt idx="20">
                  <c:v>0.19444444444444442</c:v>
                </c:pt>
                <c:pt idx="21">
                  <c:v>0.16944444444444443</c:v>
                </c:pt>
                <c:pt idx="22">
                  <c:v>0.13055555555555554</c:v>
                </c:pt>
                <c:pt idx="23">
                  <c:v>0.10833333333333334</c:v>
                </c:pt>
                <c:pt idx="24">
                  <c:v>8.611111111111111E-2</c:v>
                </c:pt>
                <c:pt idx="25">
                  <c:v>6.6666666666666666E-2</c:v>
                </c:pt>
                <c:pt idx="26">
                  <c:v>4.1666666666666664E-2</c:v>
                </c:pt>
                <c:pt idx="27">
                  <c:v>0</c:v>
                </c:pt>
                <c:pt idx="28">
                  <c:v>2.777777777777778E-2</c:v>
                </c:pt>
                <c:pt idx="29">
                  <c:v>4.9999999999999996E-2</c:v>
                </c:pt>
                <c:pt idx="30">
                  <c:v>6.6666666666666666E-2</c:v>
                </c:pt>
                <c:pt idx="31">
                  <c:v>0.12222222222222222</c:v>
                </c:pt>
                <c:pt idx="32">
                  <c:v>0.16388888888888889</c:v>
                </c:pt>
                <c:pt idx="33">
                  <c:v>0.19444444444444442</c:v>
                </c:pt>
                <c:pt idx="34">
                  <c:v>0.23055555555555554</c:v>
                </c:pt>
                <c:pt idx="35">
                  <c:v>0.25833333333333336</c:v>
                </c:pt>
                <c:pt idx="36">
                  <c:v>0.28888888888888892</c:v>
                </c:pt>
                <c:pt idx="37">
                  <c:v>0.31388888888888883</c:v>
                </c:pt>
                <c:pt idx="38">
                  <c:v>0.32777777777777778</c:v>
                </c:pt>
                <c:pt idx="39">
                  <c:v>0.35</c:v>
                </c:pt>
                <c:pt idx="40">
                  <c:v>0.3611111111111111</c:v>
                </c:pt>
                <c:pt idx="41">
                  <c:v>0.37222222222222223</c:v>
                </c:pt>
                <c:pt idx="42">
                  <c:v>0.38055555555555559</c:v>
                </c:pt>
                <c:pt idx="43">
                  <c:v>0.38611111111111107</c:v>
                </c:pt>
                <c:pt idx="44">
                  <c:v>0.39444444444444443</c:v>
                </c:pt>
                <c:pt idx="45">
                  <c:v>0.3972222222222222</c:v>
                </c:pt>
              </c:numCache>
            </c:numRef>
          </c:xVal>
          <c:yVal>
            <c:numRef>
              <c:f>Taul1!$Q$6:$Q$51</c:f>
              <c:numCache>
                <c:formatCode>0.0</c:formatCode>
                <c:ptCount val="46"/>
                <c:pt idx="0">
                  <c:v>23</c:v>
                </c:pt>
                <c:pt idx="1">
                  <c:v>22.5</c:v>
                </c:pt>
                <c:pt idx="2">
                  <c:v>22</c:v>
                </c:pt>
                <c:pt idx="3">
                  <c:v>22</c:v>
                </c:pt>
                <c:pt idx="4">
                  <c:v>21.5</c:v>
                </c:pt>
                <c:pt idx="5">
                  <c:v>21.5</c:v>
                </c:pt>
                <c:pt idx="6">
                  <c:v>21.5</c:v>
                </c:pt>
                <c:pt idx="7">
                  <c:v>21</c:v>
                </c:pt>
                <c:pt idx="8">
                  <c:v>20.5</c:v>
                </c:pt>
                <c:pt idx="9">
                  <c:v>20.5</c:v>
                </c:pt>
                <c:pt idx="10">
                  <c:v>20.5</c:v>
                </c:pt>
                <c:pt idx="11">
                  <c:v>20</c:v>
                </c:pt>
                <c:pt idx="12">
                  <c:v>19.5</c:v>
                </c:pt>
                <c:pt idx="13">
                  <c:v>18</c:v>
                </c:pt>
                <c:pt idx="14">
                  <c:v>16</c:v>
                </c:pt>
                <c:pt idx="15">
                  <c:v>14</c:v>
                </c:pt>
                <c:pt idx="16">
                  <c:v>11.5</c:v>
                </c:pt>
                <c:pt idx="17">
                  <c:v>10.5</c:v>
                </c:pt>
                <c:pt idx="18">
                  <c:v>9</c:v>
                </c:pt>
                <c:pt idx="19">
                  <c:v>7</c:v>
                </c:pt>
                <c:pt idx="20">
                  <c:v>6</c:v>
                </c:pt>
                <c:pt idx="21">
                  <c:v>4.5</c:v>
                </c:pt>
                <c:pt idx="22">
                  <c:v>3.5</c:v>
                </c:pt>
                <c:pt idx="23">
                  <c:v>2.5</c:v>
                </c:pt>
                <c:pt idx="24">
                  <c:v>2</c:v>
                </c:pt>
                <c:pt idx="25">
                  <c:v>1</c:v>
                </c:pt>
                <c:pt idx="26">
                  <c:v>0.5</c:v>
                </c:pt>
                <c:pt idx="27">
                  <c:v>0</c:v>
                </c:pt>
                <c:pt idx="28">
                  <c:v>0.20000000000000284</c:v>
                </c:pt>
                <c:pt idx="29">
                  <c:v>0.59999999999999432</c:v>
                </c:pt>
                <c:pt idx="30">
                  <c:v>1</c:v>
                </c:pt>
                <c:pt idx="31">
                  <c:v>3</c:v>
                </c:pt>
                <c:pt idx="32">
                  <c:v>4.5</c:v>
                </c:pt>
                <c:pt idx="33">
                  <c:v>6</c:v>
                </c:pt>
                <c:pt idx="34">
                  <c:v>7.5</c:v>
                </c:pt>
                <c:pt idx="35">
                  <c:v>9.5</c:v>
                </c:pt>
                <c:pt idx="36">
                  <c:v>11.5</c:v>
                </c:pt>
                <c:pt idx="37">
                  <c:v>13.5</c:v>
                </c:pt>
                <c:pt idx="38">
                  <c:v>15</c:v>
                </c:pt>
                <c:pt idx="39">
                  <c:v>16.5</c:v>
                </c:pt>
                <c:pt idx="40">
                  <c:v>17.5</c:v>
                </c:pt>
                <c:pt idx="41">
                  <c:v>18.5</c:v>
                </c:pt>
                <c:pt idx="42">
                  <c:v>19.5</c:v>
                </c:pt>
                <c:pt idx="43">
                  <c:v>19.5</c:v>
                </c:pt>
                <c:pt idx="44">
                  <c:v>20</c:v>
                </c:pt>
                <c:pt idx="45">
                  <c:v>20.5</c:v>
                </c:pt>
              </c:numCache>
            </c:numRef>
          </c:yVal>
          <c:smooth val="0"/>
        </c:ser>
        <c:ser>
          <c:idx val="7"/>
          <c:order val="4"/>
          <c:tx>
            <c:strRef>
              <c:f>Taul1!$W$3:$W$5</c:f>
              <c:strCache>
                <c:ptCount val="1"/>
                <c:pt idx="0">
                  <c:v>Funktio Dp_keräin kPa</c:v>
                </c:pt>
              </c:strCache>
            </c:strRef>
          </c:tx>
          <c:spPr>
            <a:ln w="15875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xVal>
            <c:numRef>
              <c:f>Taul1!$V$6:$V$16</c:f>
              <c:numCache>
                <c:formatCode>0.000</c:formatCode>
                <c:ptCount val="11"/>
                <c:pt idx="0">
                  <c:v>0</c:v>
                </c:pt>
                <c:pt idx="1">
                  <c:v>5.5555555555555552E-2</c:v>
                </c:pt>
                <c:pt idx="2">
                  <c:v>0.1111111111111111</c:v>
                </c:pt>
                <c:pt idx="3">
                  <c:v>0.16666666666666666</c:v>
                </c:pt>
                <c:pt idx="4">
                  <c:v>0.22222222222222221</c:v>
                </c:pt>
                <c:pt idx="5">
                  <c:v>0.27777777777777779</c:v>
                </c:pt>
                <c:pt idx="6">
                  <c:v>0.33333333333333331</c:v>
                </c:pt>
                <c:pt idx="7">
                  <c:v>0.3888888888888889</c:v>
                </c:pt>
                <c:pt idx="8">
                  <c:v>0.40277777777777779</c:v>
                </c:pt>
                <c:pt idx="9">
                  <c:v>0.41666666666666669</c:v>
                </c:pt>
                <c:pt idx="10">
                  <c:v>0.44444444444444442</c:v>
                </c:pt>
              </c:numCache>
            </c:numRef>
          </c:xVal>
          <c:yVal>
            <c:numRef>
              <c:f>Taul1!$W$6:$W$16</c:f>
              <c:numCache>
                <c:formatCode>0.0</c:formatCode>
                <c:ptCount val="11"/>
                <c:pt idx="0">
                  <c:v>0.19919999999999999</c:v>
                </c:pt>
                <c:pt idx="1">
                  <c:v>3.1293815653101658</c:v>
                </c:pt>
                <c:pt idx="2">
                  <c:v>6.7445398872123148</c:v>
                </c:pt>
                <c:pt idx="3">
                  <c:v>10.821314197530862</c:v>
                </c:pt>
                <c:pt idx="4">
                  <c:v>15.523746563023925</c:v>
                </c:pt>
                <c:pt idx="5">
                  <c:v>21.403281885383326</c:v>
                </c:pt>
                <c:pt idx="6">
                  <c:v>29.39876790123456</c:v>
                </c:pt>
                <c:pt idx="7">
                  <c:v>40.836455182136859</c:v>
                </c:pt>
                <c:pt idx="8">
                  <c:v>44.426027439277796</c:v>
                </c:pt>
                <c:pt idx="9">
                  <c:v>48.366508063271603</c:v>
                </c:pt>
                <c:pt idx="10">
                  <c:v>57.429997134583125</c:v>
                </c:pt>
              </c:numCache>
            </c:numRef>
          </c:yVal>
          <c:smooth val="1"/>
        </c:ser>
        <c:ser>
          <c:idx val="8"/>
          <c:order val="5"/>
          <c:tx>
            <c:strRef>
              <c:f>Taul1!$AC$3:$AC$5</c:f>
              <c:strCache>
                <c:ptCount val="1"/>
                <c:pt idx="0">
                  <c:v>Laskettu Dp_keräin kPa</c:v>
                </c:pt>
              </c:strCache>
            </c:strRef>
          </c:tx>
          <c:spPr>
            <a:ln w="22225">
              <a:solidFill>
                <a:schemeClr val="bg1">
                  <a:lumMod val="75000"/>
                </a:schemeClr>
              </a:solidFill>
            </a:ln>
          </c:spPr>
          <c:marker>
            <c:symbol val="star"/>
            <c:size val="5"/>
            <c:spPr>
              <a:ln w="22225">
                <a:solidFill>
                  <a:schemeClr val="bg1">
                    <a:lumMod val="65000"/>
                  </a:schemeClr>
                </a:solidFill>
              </a:ln>
            </c:spPr>
          </c:marker>
          <c:trendline>
            <c:spPr>
              <a:ln w="15875">
                <a:solidFill>
                  <a:schemeClr val="bg1">
                    <a:lumMod val="65000"/>
                  </a:schemeClr>
                </a:solidFill>
                <a:prstDash val="dash"/>
              </a:ln>
            </c:spPr>
            <c:trendlineType val="poly"/>
            <c:order val="3"/>
            <c:dispRSqr val="0"/>
            <c:dispEq val="0"/>
          </c:trendline>
          <c:xVal>
            <c:numRef>
              <c:f>Taul1!$Z$6:$Z$13</c:f>
              <c:numCache>
                <c:formatCode>0.0</c:formatCode>
                <c:ptCount val="8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0.32</c:v>
                </c:pt>
                <c:pt idx="5">
                  <c:v>0.33</c:v>
                </c:pt>
                <c:pt idx="6">
                  <c:v>0.4</c:v>
                </c:pt>
                <c:pt idx="7">
                  <c:v>0.5</c:v>
                </c:pt>
              </c:numCache>
            </c:numRef>
          </c:xVal>
          <c:yVal>
            <c:numRef>
              <c:f>Taul1!$AC$6:$AC$13</c:f>
              <c:numCache>
                <c:formatCode>0.0</c:formatCode>
                <c:ptCount val="8"/>
                <c:pt idx="0">
                  <c:v>0</c:v>
                </c:pt>
                <c:pt idx="1">
                  <c:v>5.0999999999999996</c:v>
                </c:pt>
                <c:pt idx="2">
                  <c:v>10.3</c:v>
                </c:pt>
                <c:pt idx="3">
                  <c:v>15.4</c:v>
                </c:pt>
                <c:pt idx="4">
                  <c:v>16.5</c:v>
                </c:pt>
                <c:pt idx="5">
                  <c:v>26</c:v>
                </c:pt>
                <c:pt idx="6">
                  <c:v>35.1</c:v>
                </c:pt>
                <c:pt idx="7">
                  <c:v>50.1</c:v>
                </c:pt>
              </c:numCache>
            </c:numRef>
          </c:yVal>
          <c:smooth val="0"/>
        </c:ser>
        <c:ser>
          <c:idx val="1"/>
          <c:order val="6"/>
          <c:tx>
            <c:strRef>
              <c:f>Taul1!$X$3:$X$5</c:f>
              <c:strCache>
                <c:ptCount val="1"/>
                <c:pt idx="0">
                  <c:v>Funktio DP-Kok kPa</c:v>
                </c:pt>
              </c:strCache>
            </c:strRef>
          </c:tx>
          <c:spPr>
            <a:ln w="15875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xVal>
            <c:numRef>
              <c:f>Taul1!$V$6:$V$17</c:f>
              <c:numCache>
                <c:formatCode>0.000</c:formatCode>
                <c:ptCount val="12"/>
                <c:pt idx="0">
                  <c:v>0</c:v>
                </c:pt>
                <c:pt idx="1">
                  <c:v>5.5555555555555552E-2</c:v>
                </c:pt>
                <c:pt idx="2">
                  <c:v>0.1111111111111111</c:v>
                </c:pt>
                <c:pt idx="3">
                  <c:v>0.16666666666666666</c:v>
                </c:pt>
                <c:pt idx="4">
                  <c:v>0.22222222222222221</c:v>
                </c:pt>
                <c:pt idx="5">
                  <c:v>0.27777777777777779</c:v>
                </c:pt>
                <c:pt idx="6">
                  <c:v>0.33333333333333331</c:v>
                </c:pt>
                <c:pt idx="7">
                  <c:v>0.3888888888888889</c:v>
                </c:pt>
                <c:pt idx="8">
                  <c:v>0.40277777777777779</c:v>
                </c:pt>
                <c:pt idx="9">
                  <c:v>0.41666666666666669</c:v>
                </c:pt>
                <c:pt idx="10">
                  <c:v>0.44444444444444442</c:v>
                </c:pt>
                <c:pt idx="11">
                  <c:v>0.47222222222222221</c:v>
                </c:pt>
              </c:numCache>
            </c:numRef>
          </c:xVal>
          <c:yVal>
            <c:numRef>
              <c:f>Taul1!$X$6:$X$17</c:f>
              <c:numCache>
                <c:formatCode>0.0</c:formatCode>
                <c:ptCount val="12"/>
                <c:pt idx="0">
                  <c:v>-0.1419</c:v>
                </c:pt>
                <c:pt idx="1">
                  <c:v>4.1142558260935829</c:v>
                </c:pt>
                <c:pt idx="2">
                  <c:v>9.2178565919829278</c:v>
                </c:pt>
                <c:pt idx="3">
                  <c:v>15.331666358024691</c:v>
                </c:pt>
                <c:pt idx="4">
                  <c:v>22.834756912056086</c:v>
                </c:pt>
                <c:pt idx="5">
                  <c:v>32.32250776939491</c:v>
                </c:pt>
                <c:pt idx="6">
                  <c:v>44.606606172839498</c:v>
                </c:pt>
                <c:pt idx="7">
                  <c:v>60.71504709266879</c:v>
                </c:pt>
                <c:pt idx="8">
                  <c:v>65.480774707864768</c:v>
                </c:pt>
                <c:pt idx="9">
                  <c:v>70.583791068672824</c:v>
                </c:pt>
                <c:pt idx="10">
                  <c:v>81.892133226642258</c:v>
                </c:pt>
                <c:pt idx="11">
                  <c:v>94.829409486215894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450944"/>
        <c:axId val="90456832"/>
      </c:scatterChart>
      <c:valAx>
        <c:axId val="90450944"/>
        <c:scaling>
          <c:orientation val="minMax"/>
          <c:max val="0.8"/>
          <c:min val="0"/>
        </c:scaling>
        <c:delete val="0"/>
        <c:axPos val="b"/>
        <c:majorGridlines/>
        <c:minorGridlines>
          <c:spPr>
            <a:ln>
              <a:prstDash val="dash"/>
            </a:ln>
          </c:spPr>
        </c:minorGridlines>
        <c:numFmt formatCode="0.0" sourceLinked="0"/>
        <c:majorTickMark val="out"/>
        <c:minorTickMark val="none"/>
        <c:tickLblPos val="nextTo"/>
        <c:crossAx val="90456832"/>
        <c:crosses val="autoZero"/>
        <c:crossBetween val="midCat"/>
      </c:valAx>
      <c:valAx>
        <c:axId val="90456832"/>
        <c:scaling>
          <c:orientation val="minMax"/>
          <c:max val="90"/>
          <c:min val="0"/>
        </c:scaling>
        <c:delete val="0"/>
        <c:axPos val="l"/>
        <c:majorGridlines/>
        <c:minorGridlines>
          <c:spPr>
            <a:ln>
              <a:prstDash val="dash"/>
            </a:ln>
          </c:spPr>
        </c:minorGridlines>
        <c:numFmt formatCode="0.0" sourceLinked="1"/>
        <c:majorTickMark val="out"/>
        <c:minorTickMark val="none"/>
        <c:tickLblPos val="nextTo"/>
        <c:crossAx val="90450944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62807301388014325"/>
          <c:y val="0.10241616611325093"/>
          <c:w val="0.22656373678917721"/>
          <c:h val="0.37789856258907406"/>
        </c:manualLayout>
      </c:layout>
      <c:overlay val="0"/>
    </c:legend>
    <c:plotVisOnly val="1"/>
    <c:dispBlanksAs val="gap"/>
    <c:showDLblsOverMax val="0"/>
  </c:chart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6009569600260142E-2"/>
          <c:y val="0.10355960053560877"/>
          <c:w val="0.88059213837208405"/>
          <c:h val="0.84228086604637775"/>
        </c:manualLayout>
      </c:layout>
      <c:scatterChart>
        <c:scatterStyle val="lineMarker"/>
        <c:varyColors val="0"/>
        <c:ser>
          <c:idx val="0"/>
          <c:order val="0"/>
          <c:tx>
            <c:strRef>
              <c:f>Taul2!$D$3:$D$4</c:f>
              <c:strCache>
                <c:ptCount val="1"/>
                <c:pt idx="0">
                  <c:v>Dp_keräin kPa</c:v>
                </c:pt>
              </c:strCache>
            </c:strRef>
          </c:tx>
          <c:spPr>
            <a:ln w="15875"/>
          </c:spPr>
          <c:marker>
            <c:symbol val="circle"/>
            <c:size val="6"/>
            <c:spPr>
              <a:noFill/>
            </c:spPr>
          </c:marker>
          <c:trendline>
            <c:spPr>
              <a:ln w="19050"/>
            </c:spPr>
            <c:trendlineType val="poly"/>
            <c:order val="4"/>
            <c:dispRSqr val="1"/>
            <c:dispEq val="1"/>
            <c:trendlineLbl>
              <c:layout>
                <c:manualLayout>
                  <c:x val="0.1864616480462066"/>
                  <c:y val="0.37413748895094162"/>
                </c:manualLayout>
              </c:layout>
              <c:numFmt formatCode="General" sourceLinked="0"/>
            </c:trendlineLbl>
          </c:trendline>
          <c:xVal>
            <c:numRef>
              <c:f>Taul2!$C$6:$C$51</c:f>
              <c:numCache>
                <c:formatCode>0.000</c:formatCode>
                <c:ptCount val="46"/>
                <c:pt idx="0">
                  <c:v>0.39583333333333331</c:v>
                </c:pt>
                <c:pt idx="1">
                  <c:v>0.39166666666666661</c:v>
                </c:pt>
                <c:pt idx="2">
                  <c:v>0.38611111111111107</c:v>
                </c:pt>
                <c:pt idx="3">
                  <c:v>0.37777777777777777</c:v>
                </c:pt>
                <c:pt idx="4">
                  <c:v>0.36388888888888887</c:v>
                </c:pt>
                <c:pt idx="5">
                  <c:v>0.34444444444444444</c:v>
                </c:pt>
                <c:pt idx="6">
                  <c:v>0.31666666666666665</c:v>
                </c:pt>
                <c:pt idx="7">
                  <c:v>0.28888888888888892</c:v>
                </c:pt>
                <c:pt idx="8">
                  <c:v>0.2722222222222222</c:v>
                </c:pt>
                <c:pt idx="9">
                  <c:v>0.25277777777777777</c:v>
                </c:pt>
                <c:pt idx="10">
                  <c:v>0.21666666666666667</c:v>
                </c:pt>
                <c:pt idx="11">
                  <c:v>0.19444444444444442</c:v>
                </c:pt>
                <c:pt idx="12">
                  <c:v>0.16944444444444443</c:v>
                </c:pt>
                <c:pt idx="13">
                  <c:v>0.13055555555555554</c:v>
                </c:pt>
                <c:pt idx="14">
                  <c:v>0.10833333333333334</c:v>
                </c:pt>
                <c:pt idx="15">
                  <c:v>8.611111111111111E-2</c:v>
                </c:pt>
                <c:pt idx="16">
                  <c:v>6.6666666666666666E-2</c:v>
                </c:pt>
                <c:pt idx="17">
                  <c:v>4.1666666666666664E-2</c:v>
                </c:pt>
                <c:pt idx="18">
                  <c:v>0</c:v>
                </c:pt>
                <c:pt idx="19">
                  <c:v>2.777777777777778E-2</c:v>
                </c:pt>
                <c:pt idx="20">
                  <c:v>4.9999999999999996E-2</c:v>
                </c:pt>
                <c:pt idx="21">
                  <c:v>6.6666666666666666E-2</c:v>
                </c:pt>
                <c:pt idx="22">
                  <c:v>0.12222222222222222</c:v>
                </c:pt>
                <c:pt idx="23">
                  <c:v>0.16388888888888889</c:v>
                </c:pt>
                <c:pt idx="24">
                  <c:v>0.19444444444444442</c:v>
                </c:pt>
                <c:pt idx="25">
                  <c:v>0.23055555555555554</c:v>
                </c:pt>
                <c:pt idx="26">
                  <c:v>0.25833333333333336</c:v>
                </c:pt>
                <c:pt idx="27">
                  <c:v>0.28888888888888892</c:v>
                </c:pt>
                <c:pt idx="28">
                  <c:v>0.31388888888888883</c:v>
                </c:pt>
                <c:pt idx="29">
                  <c:v>0.32777777777777778</c:v>
                </c:pt>
                <c:pt idx="30">
                  <c:v>0.35</c:v>
                </c:pt>
                <c:pt idx="31">
                  <c:v>0.3611111111111111</c:v>
                </c:pt>
                <c:pt idx="32">
                  <c:v>0.37222222222222223</c:v>
                </c:pt>
                <c:pt idx="33">
                  <c:v>0.38055555555555559</c:v>
                </c:pt>
                <c:pt idx="34">
                  <c:v>0.38611111111111107</c:v>
                </c:pt>
                <c:pt idx="35">
                  <c:v>0.39444444444444443</c:v>
                </c:pt>
              </c:numCache>
            </c:numRef>
          </c:xVal>
          <c:yVal>
            <c:numRef>
              <c:f>Taul2!$D$6:$D$51</c:f>
              <c:numCache>
                <c:formatCode>0.0</c:formatCode>
                <c:ptCount val="46"/>
                <c:pt idx="0">
                  <c:v>42.5</c:v>
                </c:pt>
                <c:pt idx="1">
                  <c:v>42</c:v>
                </c:pt>
                <c:pt idx="2">
                  <c:v>40</c:v>
                </c:pt>
                <c:pt idx="3">
                  <c:v>39</c:v>
                </c:pt>
                <c:pt idx="4">
                  <c:v>36</c:v>
                </c:pt>
                <c:pt idx="5">
                  <c:v>33</c:v>
                </c:pt>
                <c:pt idx="6">
                  <c:v>27</c:v>
                </c:pt>
                <c:pt idx="7">
                  <c:v>23</c:v>
                </c:pt>
                <c:pt idx="8">
                  <c:v>21</c:v>
                </c:pt>
                <c:pt idx="9">
                  <c:v>19</c:v>
                </c:pt>
                <c:pt idx="10">
                  <c:v>15.5</c:v>
                </c:pt>
                <c:pt idx="11">
                  <c:v>13</c:v>
                </c:pt>
                <c:pt idx="12">
                  <c:v>11</c:v>
                </c:pt>
                <c:pt idx="13">
                  <c:v>8</c:v>
                </c:pt>
                <c:pt idx="14">
                  <c:v>6.5</c:v>
                </c:pt>
                <c:pt idx="15">
                  <c:v>5</c:v>
                </c:pt>
                <c:pt idx="16">
                  <c:v>4</c:v>
                </c:pt>
                <c:pt idx="17">
                  <c:v>2.5</c:v>
                </c:pt>
                <c:pt idx="18">
                  <c:v>0</c:v>
                </c:pt>
                <c:pt idx="19">
                  <c:v>1.5</c:v>
                </c:pt>
                <c:pt idx="20">
                  <c:v>3</c:v>
                </c:pt>
                <c:pt idx="21">
                  <c:v>4</c:v>
                </c:pt>
                <c:pt idx="22">
                  <c:v>7</c:v>
                </c:pt>
                <c:pt idx="23">
                  <c:v>10.5</c:v>
                </c:pt>
                <c:pt idx="24">
                  <c:v>13</c:v>
                </c:pt>
                <c:pt idx="25">
                  <c:v>16</c:v>
                </c:pt>
                <c:pt idx="26">
                  <c:v>19.5</c:v>
                </c:pt>
                <c:pt idx="27">
                  <c:v>22.5</c:v>
                </c:pt>
                <c:pt idx="28">
                  <c:v>25.5</c:v>
                </c:pt>
                <c:pt idx="29">
                  <c:v>27.5</c:v>
                </c:pt>
                <c:pt idx="30">
                  <c:v>31.5</c:v>
                </c:pt>
                <c:pt idx="31">
                  <c:v>34</c:v>
                </c:pt>
                <c:pt idx="32">
                  <c:v>36.5</c:v>
                </c:pt>
                <c:pt idx="33">
                  <c:v>38</c:v>
                </c:pt>
                <c:pt idx="34">
                  <c:v>40.5</c:v>
                </c:pt>
                <c:pt idx="35">
                  <c:v>42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Taul2!$G$3:$G$4</c:f>
              <c:strCache>
                <c:ptCount val="1"/>
                <c:pt idx="0">
                  <c:v>DP-Kok kPa</c:v>
                </c:pt>
              </c:strCache>
            </c:strRef>
          </c:tx>
          <c:spPr>
            <a:ln w="15875"/>
          </c:spPr>
          <c:marker>
            <c:symbol val="square"/>
            <c:size val="4"/>
            <c:spPr>
              <a:noFill/>
            </c:spPr>
          </c:marker>
          <c:trendline>
            <c:spPr>
              <a:ln w="19050"/>
            </c:spPr>
            <c:trendlineType val="poly"/>
            <c:order val="4"/>
            <c:dispRSqr val="1"/>
            <c:dispEq val="1"/>
            <c:trendlineLbl>
              <c:layout>
                <c:manualLayout>
                  <c:x val="-0.27414582026804174"/>
                  <c:y val="0.35194779775477952"/>
                </c:manualLayout>
              </c:layout>
              <c:numFmt formatCode="General" sourceLinked="0"/>
            </c:trendlineLbl>
          </c:trendline>
          <c:xVal>
            <c:numRef>
              <c:f>Taul2!$F$5:$F$50</c:f>
              <c:numCache>
                <c:formatCode>0.000</c:formatCode>
                <c:ptCount val="46"/>
                <c:pt idx="0">
                  <c:v>0</c:v>
                </c:pt>
                <c:pt idx="1">
                  <c:v>2.777777777777778E-2</c:v>
                </c:pt>
                <c:pt idx="2">
                  <c:v>4.1666666666666664E-2</c:v>
                </c:pt>
                <c:pt idx="3">
                  <c:v>4.9999999999999996E-2</c:v>
                </c:pt>
                <c:pt idx="4">
                  <c:v>6.6666666666666666E-2</c:v>
                </c:pt>
                <c:pt idx="5">
                  <c:v>6.6666666666666666E-2</c:v>
                </c:pt>
                <c:pt idx="6">
                  <c:v>8.611111111111111E-2</c:v>
                </c:pt>
                <c:pt idx="7">
                  <c:v>0.10833333333333334</c:v>
                </c:pt>
                <c:pt idx="8">
                  <c:v>0.12222222222222222</c:v>
                </c:pt>
                <c:pt idx="9">
                  <c:v>0.13055555555555554</c:v>
                </c:pt>
                <c:pt idx="10">
                  <c:v>0.16388888888888889</c:v>
                </c:pt>
                <c:pt idx="11">
                  <c:v>0.16944444444444443</c:v>
                </c:pt>
                <c:pt idx="12">
                  <c:v>0.19444444444444442</c:v>
                </c:pt>
                <c:pt idx="13">
                  <c:v>0.19444444444444442</c:v>
                </c:pt>
                <c:pt idx="14">
                  <c:v>0.21666666666666667</c:v>
                </c:pt>
                <c:pt idx="15">
                  <c:v>0.23055555555555554</c:v>
                </c:pt>
                <c:pt idx="16">
                  <c:v>0.25277777777777777</c:v>
                </c:pt>
                <c:pt idx="17">
                  <c:v>0.25833333333333336</c:v>
                </c:pt>
                <c:pt idx="18">
                  <c:v>0.2722222222222222</c:v>
                </c:pt>
                <c:pt idx="19">
                  <c:v>0.28888888888888892</c:v>
                </c:pt>
                <c:pt idx="20">
                  <c:v>0.28888888888888892</c:v>
                </c:pt>
                <c:pt idx="21">
                  <c:v>0.31388888888888883</c:v>
                </c:pt>
                <c:pt idx="22">
                  <c:v>0.31666666666666665</c:v>
                </c:pt>
                <c:pt idx="23">
                  <c:v>0.32777777777777778</c:v>
                </c:pt>
                <c:pt idx="24">
                  <c:v>0.34444444444444444</c:v>
                </c:pt>
                <c:pt idx="25">
                  <c:v>0.35</c:v>
                </c:pt>
                <c:pt idx="26">
                  <c:v>0.3611111111111111</c:v>
                </c:pt>
                <c:pt idx="27">
                  <c:v>0.36388888888888887</c:v>
                </c:pt>
                <c:pt idx="28">
                  <c:v>0.37222222222222223</c:v>
                </c:pt>
                <c:pt idx="29">
                  <c:v>0.37777777777777777</c:v>
                </c:pt>
                <c:pt idx="30">
                  <c:v>0.38055555555555559</c:v>
                </c:pt>
                <c:pt idx="31">
                  <c:v>0.38611111111111107</c:v>
                </c:pt>
                <c:pt idx="32">
                  <c:v>0.38611111111111107</c:v>
                </c:pt>
                <c:pt idx="33">
                  <c:v>0.39166666666666661</c:v>
                </c:pt>
                <c:pt idx="34">
                  <c:v>0.39444444444444443</c:v>
                </c:pt>
                <c:pt idx="35">
                  <c:v>0.39583333333333331</c:v>
                </c:pt>
                <c:pt idx="36">
                  <c:v>0.3972222222222222</c:v>
                </c:pt>
                <c:pt idx="37">
                  <c:v>0.3972222222222222</c:v>
                </c:pt>
              </c:numCache>
            </c:numRef>
          </c:xVal>
          <c:yVal>
            <c:numRef>
              <c:f>Taul2!$G$5:$G$50</c:f>
              <c:numCache>
                <c:formatCode>0.0</c:formatCode>
                <c:ptCount val="46"/>
                <c:pt idx="0">
                  <c:v>0</c:v>
                </c:pt>
                <c:pt idx="1">
                  <c:v>1.7000000000000028</c:v>
                </c:pt>
                <c:pt idx="2">
                  <c:v>3</c:v>
                </c:pt>
                <c:pt idx="3">
                  <c:v>3.5999999999999943</c:v>
                </c:pt>
                <c:pt idx="4">
                  <c:v>5</c:v>
                </c:pt>
                <c:pt idx="5">
                  <c:v>5</c:v>
                </c:pt>
                <c:pt idx="6">
                  <c:v>7</c:v>
                </c:pt>
                <c:pt idx="7">
                  <c:v>9</c:v>
                </c:pt>
                <c:pt idx="8">
                  <c:v>10</c:v>
                </c:pt>
                <c:pt idx="9">
                  <c:v>11.5</c:v>
                </c:pt>
                <c:pt idx="10">
                  <c:v>15</c:v>
                </c:pt>
                <c:pt idx="11">
                  <c:v>15.5</c:v>
                </c:pt>
                <c:pt idx="12">
                  <c:v>19</c:v>
                </c:pt>
                <c:pt idx="13">
                  <c:v>19</c:v>
                </c:pt>
                <c:pt idx="14">
                  <c:v>22.5</c:v>
                </c:pt>
                <c:pt idx="15">
                  <c:v>23.5</c:v>
                </c:pt>
                <c:pt idx="16">
                  <c:v>28</c:v>
                </c:pt>
                <c:pt idx="17">
                  <c:v>29</c:v>
                </c:pt>
                <c:pt idx="18">
                  <c:v>31.5</c:v>
                </c:pt>
                <c:pt idx="19">
                  <c:v>34.5</c:v>
                </c:pt>
                <c:pt idx="20">
                  <c:v>34</c:v>
                </c:pt>
                <c:pt idx="21">
                  <c:v>39</c:v>
                </c:pt>
                <c:pt idx="22">
                  <c:v>41</c:v>
                </c:pt>
                <c:pt idx="23">
                  <c:v>42.5</c:v>
                </c:pt>
                <c:pt idx="24">
                  <c:v>49</c:v>
                </c:pt>
                <c:pt idx="25">
                  <c:v>48</c:v>
                </c:pt>
                <c:pt idx="26">
                  <c:v>51.5</c:v>
                </c:pt>
                <c:pt idx="27">
                  <c:v>54</c:v>
                </c:pt>
                <c:pt idx="28">
                  <c:v>55</c:v>
                </c:pt>
                <c:pt idx="29">
                  <c:v>58.5</c:v>
                </c:pt>
                <c:pt idx="30">
                  <c:v>57.5</c:v>
                </c:pt>
                <c:pt idx="31">
                  <c:v>60</c:v>
                </c:pt>
                <c:pt idx="32">
                  <c:v>60</c:v>
                </c:pt>
                <c:pt idx="33">
                  <c:v>62.5</c:v>
                </c:pt>
                <c:pt idx="34">
                  <c:v>62</c:v>
                </c:pt>
                <c:pt idx="35">
                  <c:v>63</c:v>
                </c:pt>
                <c:pt idx="36">
                  <c:v>63</c:v>
                </c:pt>
                <c:pt idx="37">
                  <c:v>63.099999999999994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994944"/>
        <c:axId val="91000832"/>
      </c:scatterChart>
      <c:valAx>
        <c:axId val="90994944"/>
        <c:scaling>
          <c:orientation val="minMax"/>
          <c:max val="0.5"/>
          <c:min val="0"/>
        </c:scaling>
        <c:delete val="0"/>
        <c:axPos val="b"/>
        <c:majorGridlines/>
        <c:minorGridlines>
          <c:spPr>
            <a:ln>
              <a:prstDash val="dash"/>
            </a:ln>
          </c:spPr>
        </c:minorGridlines>
        <c:numFmt formatCode="0.000" sourceLinked="1"/>
        <c:majorTickMark val="out"/>
        <c:minorTickMark val="none"/>
        <c:tickLblPos val="nextTo"/>
        <c:crossAx val="91000832"/>
        <c:crosses val="autoZero"/>
        <c:crossBetween val="midCat"/>
      </c:valAx>
      <c:valAx>
        <c:axId val="91000832"/>
        <c:scaling>
          <c:orientation val="minMax"/>
          <c:min val="0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crossAx val="90994944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8.3873055691047416E-2"/>
          <c:y val="0.30829268599510351"/>
          <c:w val="0.23962743595103708"/>
          <c:h val="0.16994219524856266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90" workbookViewId="0"/>
  </sheetViews>
  <pageMargins left="0.7" right="0.7" top="0.75" bottom="0.75" header="0.3" footer="0.3"/>
  <pageSetup paperSize="9" orientation="portrait" horizontalDpi="4294967293" verticalDpi="0" r:id="rId1"/>
  <drawing r:id="rId2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120" workbookViewId="0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>
  <sheetPr/>
  <sheetViews>
    <sheetView zoomScale="121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159500" cy="9207500"/>
    <xdr:graphicFrame macro="">
      <xdr:nvGraphicFramePr>
        <xdr:cNvPr id="2" name="Kaavi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0.35328</cdr:x>
      <cdr:y>0.03109</cdr:y>
    </cdr:from>
    <cdr:to>
      <cdr:x>0.69289</cdr:x>
      <cdr:y>0.09067</cdr:y>
    </cdr:to>
    <cdr:sp macro="" textlink="">
      <cdr:nvSpPr>
        <cdr:cNvPr id="2" name="Tekstiruutu 1"/>
        <cdr:cNvSpPr txBox="1"/>
      </cdr:nvSpPr>
      <cdr:spPr>
        <a:xfrm xmlns:a="http://schemas.openxmlformats.org/drawingml/2006/main">
          <a:off x="2178844" y="286138"/>
          <a:ext cx="2094512" cy="54834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600" b="1"/>
            <a:t>Pumppukäyrä_kPa</a:t>
          </a:r>
        </a:p>
      </cdr:txBody>
    </cdr:sp>
  </cdr:relSizeAnchor>
  <cdr:relSizeAnchor xmlns:cdr="http://schemas.openxmlformats.org/drawingml/2006/chartDrawing">
    <cdr:from>
      <cdr:x>0.20935</cdr:x>
      <cdr:y>0.13914</cdr:y>
    </cdr:from>
    <cdr:to>
      <cdr:x>0.5251</cdr:x>
      <cdr:y>0.21848</cdr:y>
    </cdr:to>
    <cdr:sp macro="" textlink="">
      <cdr:nvSpPr>
        <cdr:cNvPr id="3" name="Tekstiruutu 2"/>
        <cdr:cNvSpPr txBox="1"/>
      </cdr:nvSpPr>
      <cdr:spPr>
        <a:xfrm xmlns:a="http://schemas.openxmlformats.org/drawingml/2006/main">
          <a:off x="1291167" y="1280583"/>
          <a:ext cx="1947333" cy="730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200" b="1"/>
            <a:t>Käyrät laskettu ja ajettu</a:t>
          </a:r>
        </a:p>
        <a:p xmlns:a="http://schemas.openxmlformats.org/drawingml/2006/main">
          <a:r>
            <a:rPr lang="fi-FI" sz="1200" b="1"/>
            <a:t>tiheydelle </a:t>
          </a:r>
          <a:r>
            <a:rPr lang="fi-FI" sz="1200" b="1" baseline="0"/>
            <a:t> 967 kg/m3</a:t>
          </a:r>
          <a:endParaRPr lang="fi-FI" sz="1200" b="1"/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302750" cy="6080125"/>
    <xdr:graphicFrame macro="">
      <xdr:nvGraphicFramePr>
        <xdr:cNvPr id="2" name="Kaavi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0.37394</cdr:x>
      <cdr:y>0.01684</cdr:y>
    </cdr:from>
    <cdr:to>
      <cdr:x>0.68782</cdr:x>
      <cdr:y>0.1101</cdr:y>
    </cdr:to>
    <cdr:sp macro="" textlink="">
      <cdr:nvSpPr>
        <cdr:cNvPr id="2" name="Tekstiruutu 1"/>
        <cdr:cNvSpPr txBox="1"/>
      </cdr:nvSpPr>
      <cdr:spPr>
        <a:xfrm xmlns:a="http://schemas.openxmlformats.org/drawingml/2006/main">
          <a:off x="3479357" y="102338"/>
          <a:ext cx="2920524" cy="5667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100" b="1"/>
            <a:t>Pumppukäyrä_kPa</a:t>
          </a:r>
        </a:p>
        <a:p xmlns:a="http://schemas.openxmlformats.org/drawingml/2006/main">
          <a:r>
            <a:rPr lang="fi-FI" sz="1100" b="1"/>
            <a:t>Virtausvastukset_kPa</a:t>
          </a:r>
        </a:p>
      </cdr:txBody>
    </cdr:sp>
  </cdr:relSizeAnchor>
  <cdr:relSizeAnchor xmlns:cdr="http://schemas.openxmlformats.org/drawingml/2006/chartDrawing">
    <cdr:from>
      <cdr:x>0.00508</cdr:x>
      <cdr:y>0.03238</cdr:y>
    </cdr:from>
    <cdr:to>
      <cdr:x>0.07276</cdr:x>
      <cdr:y>0.06995</cdr:y>
    </cdr:to>
    <cdr:sp macro="" textlink="">
      <cdr:nvSpPr>
        <cdr:cNvPr id="3" name="Tekstiruutu 2"/>
        <cdr:cNvSpPr txBox="1"/>
      </cdr:nvSpPr>
      <cdr:spPr>
        <a:xfrm xmlns:a="http://schemas.openxmlformats.org/drawingml/2006/main">
          <a:off x="47232" y="196798"/>
          <a:ext cx="629751" cy="22828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100" b="1"/>
            <a:t>kPa</a:t>
          </a:r>
        </a:p>
      </cdr:txBody>
    </cdr:sp>
  </cdr:relSizeAnchor>
  <cdr:relSizeAnchor xmlns:cdr="http://schemas.openxmlformats.org/drawingml/2006/chartDrawing">
    <cdr:from>
      <cdr:x>0.88832</cdr:x>
      <cdr:y>0.9456</cdr:y>
    </cdr:from>
    <cdr:to>
      <cdr:x>0.94839</cdr:x>
      <cdr:y>0.97668</cdr:y>
    </cdr:to>
    <cdr:sp macro="" textlink="">
      <cdr:nvSpPr>
        <cdr:cNvPr id="4" name="Tekstiruutu 3"/>
        <cdr:cNvSpPr txBox="1"/>
      </cdr:nvSpPr>
      <cdr:spPr>
        <a:xfrm xmlns:a="http://schemas.openxmlformats.org/drawingml/2006/main">
          <a:off x="8265496" y="5746487"/>
          <a:ext cx="558905" cy="1889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100" b="1"/>
            <a:t>l/s</a:t>
          </a:r>
        </a:p>
      </cdr:txBody>
    </cdr:sp>
  </cdr:relSizeAnchor>
  <cdr:relSizeAnchor xmlns:cdr="http://schemas.openxmlformats.org/drawingml/2006/chartDrawing">
    <cdr:from>
      <cdr:x>0.87225</cdr:x>
      <cdr:y>0.02591</cdr:y>
    </cdr:from>
    <cdr:to>
      <cdr:x>0.91624</cdr:x>
      <cdr:y>0.06477</cdr:y>
    </cdr:to>
    <cdr:sp macro="" textlink="">
      <cdr:nvSpPr>
        <cdr:cNvPr id="5" name="Tekstiruutu 4"/>
        <cdr:cNvSpPr txBox="1"/>
      </cdr:nvSpPr>
      <cdr:spPr>
        <a:xfrm xmlns:a="http://schemas.openxmlformats.org/drawingml/2006/main">
          <a:off x="8115930" y="157438"/>
          <a:ext cx="409339" cy="23615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100" b="1"/>
            <a:t>W</a:t>
          </a: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9304587" cy="6077107"/>
    <xdr:graphicFrame macro="">
      <xdr:nvGraphicFramePr>
        <xdr:cNvPr id="2" name="Kaavi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0.37394</cdr:x>
      <cdr:y>0.01684</cdr:y>
    </cdr:from>
    <cdr:to>
      <cdr:x>0.68782</cdr:x>
      <cdr:y>0.1101</cdr:y>
    </cdr:to>
    <cdr:sp macro="" textlink="">
      <cdr:nvSpPr>
        <cdr:cNvPr id="2" name="Tekstiruutu 1"/>
        <cdr:cNvSpPr txBox="1"/>
      </cdr:nvSpPr>
      <cdr:spPr>
        <a:xfrm xmlns:a="http://schemas.openxmlformats.org/drawingml/2006/main">
          <a:off x="3479357" y="102338"/>
          <a:ext cx="2920524" cy="5667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100" b="1"/>
            <a:t>Pumppukäyrä_kPa</a:t>
          </a:r>
        </a:p>
        <a:p xmlns:a="http://schemas.openxmlformats.org/drawingml/2006/main">
          <a:r>
            <a:rPr lang="fi-FI" sz="1100" b="1"/>
            <a:t>Virtausvastukset_kPa</a:t>
          </a:r>
        </a:p>
      </cdr:txBody>
    </cdr:sp>
  </cdr:relSizeAnchor>
  <cdr:relSizeAnchor xmlns:cdr="http://schemas.openxmlformats.org/drawingml/2006/chartDrawing">
    <cdr:from>
      <cdr:x>0.00508</cdr:x>
      <cdr:y>0.03238</cdr:y>
    </cdr:from>
    <cdr:to>
      <cdr:x>0.07276</cdr:x>
      <cdr:y>0.06995</cdr:y>
    </cdr:to>
    <cdr:sp macro="" textlink="">
      <cdr:nvSpPr>
        <cdr:cNvPr id="3" name="Tekstiruutu 2"/>
        <cdr:cNvSpPr txBox="1"/>
      </cdr:nvSpPr>
      <cdr:spPr>
        <a:xfrm xmlns:a="http://schemas.openxmlformats.org/drawingml/2006/main">
          <a:off x="47232" y="196798"/>
          <a:ext cx="629751" cy="22828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100" b="1"/>
            <a:t>kPa</a:t>
          </a:r>
        </a:p>
      </cdr:txBody>
    </cdr:sp>
  </cdr:relSizeAnchor>
  <cdr:relSizeAnchor xmlns:cdr="http://schemas.openxmlformats.org/drawingml/2006/chartDrawing">
    <cdr:from>
      <cdr:x>0.88832</cdr:x>
      <cdr:y>0.9456</cdr:y>
    </cdr:from>
    <cdr:to>
      <cdr:x>0.94839</cdr:x>
      <cdr:y>0.97668</cdr:y>
    </cdr:to>
    <cdr:sp macro="" textlink="">
      <cdr:nvSpPr>
        <cdr:cNvPr id="4" name="Tekstiruutu 3"/>
        <cdr:cNvSpPr txBox="1"/>
      </cdr:nvSpPr>
      <cdr:spPr>
        <a:xfrm xmlns:a="http://schemas.openxmlformats.org/drawingml/2006/main">
          <a:off x="8265496" y="5746487"/>
          <a:ext cx="558905" cy="1889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100" b="1"/>
            <a:t>l/s</a:t>
          </a:r>
        </a:p>
      </cdr:txBody>
    </cdr:sp>
  </cdr:relSizeAnchor>
  <cdr:relSizeAnchor xmlns:cdr="http://schemas.openxmlformats.org/drawingml/2006/chartDrawing">
    <cdr:from>
      <cdr:x>0.87225</cdr:x>
      <cdr:y>0.02591</cdr:y>
    </cdr:from>
    <cdr:to>
      <cdr:x>0.91624</cdr:x>
      <cdr:y>0.06477</cdr:y>
    </cdr:to>
    <cdr:sp macro="" textlink="">
      <cdr:nvSpPr>
        <cdr:cNvPr id="5" name="Tekstiruutu 4"/>
        <cdr:cNvSpPr txBox="1"/>
      </cdr:nvSpPr>
      <cdr:spPr>
        <a:xfrm xmlns:a="http://schemas.openxmlformats.org/drawingml/2006/main">
          <a:off x="8115930" y="157438"/>
          <a:ext cx="409339" cy="23615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100" b="1"/>
            <a:t>W</a:t>
          </a:r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561975</xdr:colOff>
      <xdr:row>3</xdr:row>
      <xdr:rowOff>52387</xdr:rowOff>
    </xdr:from>
    <xdr:to>
      <xdr:col>18</xdr:col>
      <xdr:colOff>314325</xdr:colOff>
      <xdr:row>31</xdr:row>
      <xdr:rowOff>123825</xdr:rowOff>
    </xdr:to>
    <xdr:graphicFrame macro="">
      <xdr:nvGraphicFramePr>
        <xdr:cNvPr id="2" name="Kaavi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Z51"/>
  <sheetViews>
    <sheetView workbookViewId="0">
      <selection activeCell="A3" sqref="A3"/>
    </sheetView>
  </sheetViews>
  <sheetFormatPr defaultRowHeight="15" x14ac:dyDescent="0.25"/>
  <cols>
    <col min="2" max="2" width="9.140625" style="1"/>
    <col min="3" max="4" width="9.140625" style="3"/>
    <col min="5" max="5" width="9.140625" style="4"/>
    <col min="6" max="7" width="9.140625" style="2"/>
    <col min="8" max="8" width="9" style="2" customWidth="1"/>
    <col min="9" max="9" width="9" style="3" customWidth="1"/>
    <col min="10" max="10" width="5.140625" style="3" customWidth="1"/>
    <col min="12" max="13" width="9" style="3" customWidth="1"/>
    <col min="14" max="14" width="4.5703125" style="4" customWidth="1"/>
    <col min="15" max="18" width="9" style="3" customWidth="1"/>
    <col min="19" max="22" width="9.140625" style="1"/>
    <col min="23" max="23" width="14.140625" style="1" bestFit="1" customWidth="1"/>
    <col min="24" max="24" width="9.7109375" style="1" customWidth="1"/>
    <col min="25" max="31" width="9.140625" style="1"/>
    <col min="32" max="32" width="9.140625" style="3"/>
    <col min="33" max="34" width="9.140625" style="4"/>
    <col min="35" max="35" width="9.140625" style="2"/>
    <col min="36" max="36" width="9.140625" style="3"/>
    <col min="37" max="38" width="9.140625" style="1"/>
    <col min="39" max="39" width="9.5703125" style="1" bestFit="1" customWidth="1"/>
    <col min="40" max="40" width="7" style="1" customWidth="1"/>
    <col min="41" max="42" width="9.140625" style="1"/>
    <col min="46" max="48" width="9.140625" style="1"/>
  </cols>
  <sheetData>
    <row r="2" spans="2:52" x14ac:dyDescent="0.25">
      <c r="B2" s="5" t="s">
        <v>11</v>
      </c>
      <c r="L2" s="3">
        <v>0</v>
      </c>
      <c r="Z2" s="5" t="s">
        <v>31</v>
      </c>
      <c r="AG2" s="6" t="s">
        <v>12</v>
      </c>
      <c r="AM2" s="4"/>
      <c r="AN2" s="2"/>
      <c r="AO2" s="3"/>
      <c r="AP2" s="3"/>
      <c r="AT2" s="1" t="s">
        <v>21</v>
      </c>
      <c r="AV2" s="1" t="s">
        <v>38</v>
      </c>
      <c r="AW2" s="5"/>
      <c r="AZ2" s="1" t="s">
        <v>27</v>
      </c>
    </row>
    <row r="3" spans="2:52" x14ac:dyDescent="0.25">
      <c r="W3" s="1" t="s">
        <v>29</v>
      </c>
      <c r="X3" s="1" t="s">
        <v>29</v>
      </c>
      <c r="AA3" s="1" t="s">
        <v>32</v>
      </c>
      <c r="AB3" s="1" t="s">
        <v>33</v>
      </c>
      <c r="AC3" s="1" t="s">
        <v>34</v>
      </c>
      <c r="AU3" s="1" t="s">
        <v>23</v>
      </c>
      <c r="AV3" s="1" t="s">
        <v>23</v>
      </c>
      <c r="AZ3" s="1" t="s">
        <v>23</v>
      </c>
    </row>
    <row r="4" spans="2:52" s="11" customFormat="1" x14ac:dyDescent="0.25">
      <c r="B4" s="7"/>
      <c r="C4" s="8" t="s">
        <v>0</v>
      </c>
      <c r="D4" s="8" t="s">
        <v>1</v>
      </c>
      <c r="E4" s="9" t="s">
        <v>2</v>
      </c>
      <c r="F4" s="10" t="s">
        <v>3</v>
      </c>
      <c r="G4" s="10" t="s">
        <v>8</v>
      </c>
      <c r="H4" s="10" t="s">
        <v>4</v>
      </c>
      <c r="I4" s="8" t="s">
        <v>5</v>
      </c>
      <c r="J4" s="8"/>
      <c r="K4" s="9" t="s">
        <v>2</v>
      </c>
      <c r="L4" s="10" t="s">
        <v>3</v>
      </c>
      <c r="M4" s="10" t="s">
        <v>8</v>
      </c>
      <c r="N4" s="9"/>
      <c r="O4" s="8" t="s">
        <v>4</v>
      </c>
      <c r="P4" s="7" t="s">
        <v>16</v>
      </c>
      <c r="Q4" s="7" t="s">
        <v>17</v>
      </c>
      <c r="R4" s="7" t="s">
        <v>18</v>
      </c>
      <c r="S4" s="7" t="s">
        <v>5</v>
      </c>
      <c r="T4" s="7"/>
      <c r="U4" s="7" t="s">
        <v>4</v>
      </c>
      <c r="V4" s="8" t="s">
        <v>4</v>
      </c>
      <c r="W4" s="7" t="s">
        <v>16</v>
      </c>
      <c r="X4" s="7" t="s">
        <v>18</v>
      </c>
      <c r="Y4" s="7"/>
      <c r="Z4" s="8" t="s">
        <v>4</v>
      </c>
      <c r="AA4" s="7" t="s">
        <v>16</v>
      </c>
      <c r="AB4" s="7" t="s">
        <v>16</v>
      </c>
      <c r="AC4" s="7" t="s">
        <v>16</v>
      </c>
      <c r="AD4" s="7"/>
      <c r="AE4" s="7"/>
      <c r="AF4" s="8" t="s">
        <v>13</v>
      </c>
      <c r="AG4" s="9" t="s">
        <v>2</v>
      </c>
      <c r="AH4" s="9" t="s">
        <v>3</v>
      </c>
      <c r="AI4" s="10" t="s">
        <v>4</v>
      </c>
      <c r="AJ4" s="8" t="s">
        <v>5</v>
      </c>
      <c r="AL4" s="7"/>
      <c r="AM4" s="10" t="s">
        <v>4</v>
      </c>
      <c r="AN4" s="7" t="s">
        <v>19</v>
      </c>
      <c r="AO4" s="7" t="s">
        <v>22</v>
      </c>
      <c r="AP4" s="8" t="s">
        <v>5</v>
      </c>
      <c r="AQ4" s="7" t="s">
        <v>35</v>
      </c>
      <c r="AR4" s="11" t="s">
        <v>36</v>
      </c>
      <c r="AS4" s="10" t="s">
        <v>4</v>
      </c>
      <c r="AT4" s="7" t="s">
        <v>19</v>
      </c>
      <c r="AU4" s="7" t="s">
        <v>24</v>
      </c>
      <c r="AV4" s="11" t="s">
        <v>28</v>
      </c>
      <c r="AZ4" s="11" t="s">
        <v>25</v>
      </c>
    </row>
    <row r="5" spans="2:52" s="11" customFormat="1" x14ac:dyDescent="0.25">
      <c r="B5" s="7"/>
      <c r="C5" s="8" t="s">
        <v>6</v>
      </c>
      <c r="D5" s="8" t="s">
        <v>6</v>
      </c>
      <c r="E5" s="9" t="s">
        <v>7</v>
      </c>
      <c r="F5" s="10" t="s">
        <v>7</v>
      </c>
      <c r="G5" s="10" t="s">
        <v>7</v>
      </c>
      <c r="H5" s="10" t="s">
        <v>9</v>
      </c>
      <c r="I5" s="8" t="s">
        <v>10</v>
      </c>
      <c r="J5" s="8"/>
      <c r="K5" s="10" t="s">
        <v>15</v>
      </c>
      <c r="L5" s="10" t="s">
        <v>15</v>
      </c>
      <c r="M5" s="10" t="s">
        <v>15</v>
      </c>
      <c r="N5" s="9"/>
      <c r="O5" s="8" t="s">
        <v>14</v>
      </c>
      <c r="P5" s="10" t="s">
        <v>15</v>
      </c>
      <c r="Q5" s="10" t="s">
        <v>15</v>
      </c>
      <c r="R5" s="10" t="s">
        <v>15</v>
      </c>
      <c r="S5" s="7" t="s">
        <v>10</v>
      </c>
      <c r="T5" s="7"/>
      <c r="U5" s="7" t="s">
        <v>30</v>
      </c>
      <c r="V5" s="8" t="s">
        <v>14</v>
      </c>
      <c r="W5" s="10" t="s">
        <v>15</v>
      </c>
      <c r="X5" s="10" t="s">
        <v>15</v>
      </c>
      <c r="Y5" s="10"/>
      <c r="Z5" s="8" t="s">
        <v>14</v>
      </c>
      <c r="AA5" s="10" t="s">
        <v>15</v>
      </c>
      <c r="AB5" s="10" t="s">
        <v>15</v>
      </c>
      <c r="AC5" s="10" t="s">
        <v>15</v>
      </c>
      <c r="AD5" s="7"/>
      <c r="AE5" s="7"/>
      <c r="AF5" s="8"/>
      <c r="AG5" s="9" t="s">
        <v>7</v>
      </c>
      <c r="AH5" s="9" t="s">
        <v>7</v>
      </c>
      <c r="AI5" s="10" t="s">
        <v>9</v>
      </c>
      <c r="AJ5" s="8" t="s">
        <v>10</v>
      </c>
      <c r="AL5" s="7"/>
      <c r="AM5" s="7" t="s">
        <v>14</v>
      </c>
      <c r="AN5" s="7" t="s">
        <v>20</v>
      </c>
      <c r="AO5" s="7" t="s">
        <v>15</v>
      </c>
      <c r="AP5" s="8" t="s">
        <v>10</v>
      </c>
      <c r="AQ5" s="7" t="s">
        <v>10</v>
      </c>
      <c r="AR5" s="11" t="s">
        <v>37</v>
      </c>
      <c r="AS5" s="7" t="s">
        <v>14</v>
      </c>
      <c r="AT5" s="7" t="s">
        <v>20</v>
      </c>
      <c r="AU5" s="7" t="s">
        <v>15</v>
      </c>
      <c r="AV5" s="7" t="s">
        <v>39</v>
      </c>
      <c r="AX5" s="7" t="s">
        <v>14</v>
      </c>
      <c r="AY5" s="11" t="s">
        <v>26</v>
      </c>
      <c r="AZ5" s="11" t="s">
        <v>10</v>
      </c>
    </row>
    <row r="6" spans="2:52" x14ac:dyDescent="0.25">
      <c r="B6" s="1">
        <v>9</v>
      </c>
      <c r="C6" s="3">
        <v>4.0999999999999996</v>
      </c>
      <c r="D6" s="3">
        <v>4.0999999999999996</v>
      </c>
      <c r="E6" s="4">
        <v>0.23</v>
      </c>
      <c r="F6" s="4">
        <v>0.39</v>
      </c>
      <c r="G6" s="2">
        <v>1</v>
      </c>
      <c r="H6" s="2">
        <v>1.53</v>
      </c>
      <c r="I6" s="3">
        <v>155</v>
      </c>
      <c r="K6" s="3">
        <f t="shared" ref="K6:K51" si="0">(1-E6)*100</f>
        <v>77</v>
      </c>
      <c r="L6" s="3">
        <f t="shared" ref="L6:L51" si="1">F6*100+100-L$2</f>
        <v>139</v>
      </c>
      <c r="M6" s="3">
        <f t="shared" ref="M6:M51" si="2">G6*100</f>
        <v>100</v>
      </c>
      <c r="O6" s="4">
        <f t="shared" ref="O6:O43" si="3">H6/3.6</f>
        <v>0.42499999999999999</v>
      </c>
      <c r="P6" s="3">
        <f t="shared" ref="P6:P43" si="4">L6-M6</f>
        <v>39</v>
      </c>
      <c r="Q6" s="3">
        <f t="shared" ref="Q6:Q43" si="5">M6-K6</f>
        <v>23</v>
      </c>
      <c r="R6" s="3">
        <f t="shared" ref="R6:R43" si="6">P6+Q6</f>
        <v>62</v>
      </c>
      <c r="S6" s="3">
        <f t="shared" ref="S6:S51" si="7">I6</f>
        <v>155</v>
      </c>
      <c r="T6" s="3"/>
      <c r="U6" s="13">
        <v>0</v>
      </c>
      <c r="V6" s="14">
        <f>U6/3600</f>
        <v>0</v>
      </c>
      <c r="W6" s="3">
        <f t="shared" ref="W6:W17" si="8">1694.5*V6*V6*V6*V6 - 781.94*V6*V6*V6 + 204.68*V6*V6 + 43.495*V6 + 0.1992</f>
        <v>0.19919999999999999</v>
      </c>
      <c r="X6" s="3">
        <f>946.13*V6*V6*V6*V6 - 157.17*V6*V6*V6 + 143.04*V6*V6 + 68.987*V6 - 0.1419</f>
        <v>-0.1419</v>
      </c>
      <c r="Z6" s="15">
        <v>0</v>
      </c>
      <c r="AA6" s="15">
        <v>0</v>
      </c>
      <c r="AB6" s="15">
        <v>0</v>
      </c>
      <c r="AC6" s="15">
        <f>AA6+AB6</f>
        <v>0</v>
      </c>
      <c r="AD6" s="2"/>
      <c r="AE6" s="1">
        <v>1</v>
      </c>
      <c r="AF6" s="3">
        <v>4.5999999999999996</v>
      </c>
      <c r="AG6" s="4">
        <v>0.21</v>
      </c>
      <c r="AH6" s="4">
        <v>0.43</v>
      </c>
      <c r="AI6" s="2">
        <v>1.44</v>
      </c>
      <c r="AJ6" s="3">
        <v>156.5</v>
      </c>
      <c r="AM6" s="4">
        <f>AI6/3.6</f>
        <v>0.39999999999999997</v>
      </c>
      <c r="AN6" s="2">
        <f>AO6*1000/967/9.81</f>
        <v>6.7465927071441145</v>
      </c>
      <c r="AO6" s="3">
        <f>(AG6+AH6)*100</f>
        <v>64</v>
      </c>
      <c r="AP6" s="3">
        <f>AJ6</f>
        <v>156.5</v>
      </c>
      <c r="AQ6" s="3">
        <f>967*9.81*AN6*AM6/1000</f>
        <v>25.599999999999998</v>
      </c>
      <c r="AR6" s="3">
        <f>AQ6/AP6*100</f>
        <v>16.357827476038338</v>
      </c>
      <c r="AS6" s="3">
        <v>0</v>
      </c>
      <c r="AT6" s="2">
        <v>7.5</v>
      </c>
      <c r="AU6" s="3">
        <f>967*9.81*AT6/1000</f>
        <v>71.147025000000014</v>
      </c>
      <c r="AV6" s="3">
        <f t="shared" ref="AV6:AV14" si="9">0.967*AZ6</f>
        <v>141.10464000000002</v>
      </c>
      <c r="AX6" s="3">
        <v>0</v>
      </c>
      <c r="AY6">
        <v>22.8</v>
      </c>
      <c r="AZ6" s="3">
        <f>AY6/25*160</f>
        <v>145.92000000000002</v>
      </c>
    </row>
    <row r="7" spans="2:52" x14ac:dyDescent="0.25">
      <c r="B7" s="1">
        <v>10</v>
      </c>
      <c r="C7" s="3">
        <v>4.0999999999999996</v>
      </c>
      <c r="D7" s="3">
        <v>4.0999999999999996</v>
      </c>
      <c r="E7" s="4">
        <v>0.22500000000000001</v>
      </c>
      <c r="F7" s="4">
        <v>0.4</v>
      </c>
      <c r="G7" s="2">
        <v>1</v>
      </c>
      <c r="H7" s="2">
        <v>1.51</v>
      </c>
      <c r="I7" s="3">
        <v>153.5</v>
      </c>
      <c r="K7" s="3">
        <f t="shared" si="0"/>
        <v>77.5</v>
      </c>
      <c r="L7" s="3">
        <f t="shared" si="1"/>
        <v>140</v>
      </c>
      <c r="M7" s="3">
        <f t="shared" si="2"/>
        <v>100</v>
      </c>
      <c r="O7" s="4">
        <f t="shared" si="3"/>
        <v>0.41944444444444445</v>
      </c>
      <c r="P7" s="3">
        <f t="shared" si="4"/>
        <v>40</v>
      </c>
      <c r="Q7" s="3">
        <f t="shared" si="5"/>
        <v>22.5</v>
      </c>
      <c r="R7" s="3">
        <f t="shared" si="6"/>
        <v>62.5</v>
      </c>
      <c r="S7" s="3">
        <f t="shared" si="7"/>
        <v>153.5</v>
      </c>
      <c r="T7" s="3"/>
      <c r="U7" s="13">
        <v>200</v>
      </c>
      <c r="V7" s="14">
        <f t="shared" ref="V7:V17" si="10">U7/3600</f>
        <v>5.5555555555555552E-2</v>
      </c>
      <c r="W7" s="3">
        <f t="shared" si="8"/>
        <v>3.1293815653101658</v>
      </c>
      <c r="X7" s="3">
        <f t="shared" ref="X7:X17" si="11">946.13*V7*V7*V7*V7 - 157.17*V7*V7*V7 + 143.04*V7*V7 + 68.987*V7 - 0.1419</f>
        <v>4.1142558260935829</v>
      </c>
      <c r="Y7" s="15"/>
      <c r="Z7" s="15">
        <v>0.1</v>
      </c>
      <c r="AA7" s="15">
        <v>3.6</v>
      </c>
      <c r="AB7" s="15">
        <v>1.5</v>
      </c>
      <c r="AC7" s="15">
        <f t="shared" ref="AC7:AC14" si="12">AA7+AB7</f>
        <v>5.0999999999999996</v>
      </c>
      <c r="AD7" s="2"/>
      <c r="AE7" s="1">
        <v>2</v>
      </c>
      <c r="AF7" s="3">
        <v>4.5999999999999996</v>
      </c>
      <c r="AG7" s="4">
        <v>0.23499999999999999</v>
      </c>
      <c r="AH7" s="4">
        <v>0.39</v>
      </c>
      <c r="AI7" s="2">
        <v>1.55</v>
      </c>
      <c r="AJ7" s="3">
        <v>159</v>
      </c>
      <c r="AM7" s="4">
        <f t="shared" ref="AM7:AM45" si="13">AI7/3.6</f>
        <v>0.43055555555555558</v>
      </c>
      <c r="AN7" s="2">
        <f>AO7*1000/967/9.81</f>
        <v>6.5884694405704245</v>
      </c>
      <c r="AO7" s="3">
        <f t="shared" ref="AO7:AO45" si="14">(AG7+AH7)*100</f>
        <v>62.5</v>
      </c>
      <c r="AP7" s="3">
        <f t="shared" ref="AP7:AP45" si="15">AJ7</f>
        <v>159</v>
      </c>
      <c r="AQ7" s="3">
        <f t="shared" ref="AQ7:AQ45" si="16">967*9.81*AN7*AM7/1000</f>
        <v>26.909722222222225</v>
      </c>
      <c r="AR7" s="3">
        <f t="shared" ref="AR7:AR45" si="17">AQ7/AP7*100</f>
        <v>16.924353598881904</v>
      </c>
      <c r="AS7" s="3">
        <v>0.1</v>
      </c>
      <c r="AT7" s="2">
        <v>7.35</v>
      </c>
      <c r="AU7" s="3">
        <f>967*9.81*AT7/1000</f>
        <v>69.724084500000004</v>
      </c>
      <c r="AV7" s="3">
        <f t="shared" si="9"/>
        <v>146.05568000000002</v>
      </c>
      <c r="AX7" s="3">
        <v>0.1</v>
      </c>
      <c r="AY7">
        <v>23.6</v>
      </c>
      <c r="AZ7" s="3">
        <f t="shared" ref="AZ7:AZ16" si="18">AY7/25*160</f>
        <v>151.04000000000002</v>
      </c>
    </row>
    <row r="8" spans="2:52" x14ac:dyDescent="0.25">
      <c r="B8" s="1">
        <v>11</v>
      </c>
      <c r="C8" s="3">
        <v>4.0999999999999996</v>
      </c>
      <c r="D8" s="3">
        <v>4.0999999999999996</v>
      </c>
      <c r="E8" s="4">
        <v>0.22</v>
      </c>
      <c r="F8" s="4">
        <v>0.40500000000000003</v>
      </c>
      <c r="G8" s="2">
        <v>1</v>
      </c>
      <c r="H8" s="2">
        <v>1.5</v>
      </c>
      <c r="I8" s="3">
        <v>154</v>
      </c>
      <c r="K8" s="3">
        <f t="shared" si="0"/>
        <v>78</v>
      </c>
      <c r="L8" s="3">
        <f t="shared" si="1"/>
        <v>140.5</v>
      </c>
      <c r="M8" s="3">
        <f t="shared" si="2"/>
        <v>100</v>
      </c>
      <c r="O8" s="4">
        <f t="shared" si="3"/>
        <v>0.41666666666666663</v>
      </c>
      <c r="P8" s="3">
        <f t="shared" si="4"/>
        <v>40.5</v>
      </c>
      <c r="Q8" s="3">
        <f t="shared" si="5"/>
        <v>22</v>
      </c>
      <c r="R8" s="3">
        <f t="shared" si="6"/>
        <v>62.5</v>
      </c>
      <c r="S8" s="3">
        <f t="shared" si="7"/>
        <v>154</v>
      </c>
      <c r="T8" s="3"/>
      <c r="U8" s="13">
        <v>400</v>
      </c>
      <c r="V8" s="14">
        <f t="shared" si="10"/>
        <v>0.1111111111111111</v>
      </c>
      <c r="W8" s="3">
        <f t="shared" si="8"/>
        <v>6.7445398872123148</v>
      </c>
      <c r="X8" s="3">
        <f t="shared" si="11"/>
        <v>9.2178565919829278</v>
      </c>
      <c r="Y8" s="15"/>
      <c r="Z8" s="15">
        <v>0.2</v>
      </c>
      <c r="AA8" s="15">
        <v>7.2</v>
      </c>
      <c r="AB8" s="15">
        <v>3.1</v>
      </c>
      <c r="AC8" s="15">
        <f t="shared" si="12"/>
        <v>10.3</v>
      </c>
      <c r="AD8" s="2"/>
      <c r="AE8" s="1">
        <v>3</v>
      </c>
      <c r="AF8" s="3">
        <v>4.5999999999999996</v>
      </c>
      <c r="AG8" s="4">
        <v>0.23</v>
      </c>
      <c r="AH8" s="4">
        <v>0.4</v>
      </c>
      <c r="AI8" s="2">
        <v>1.53</v>
      </c>
      <c r="AJ8" s="3">
        <v>158</v>
      </c>
      <c r="AM8" s="4">
        <f t="shared" si="13"/>
        <v>0.42499999999999999</v>
      </c>
      <c r="AN8" s="2">
        <f t="shared" ref="AN8:AN45" si="19">AO8*1000/967/9.81</f>
        <v>6.6411771960949881</v>
      </c>
      <c r="AO8" s="3">
        <f t="shared" si="14"/>
        <v>63</v>
      </c>
      <c r="AP8" s="3">
        <f t="shared" si="15"/>
        <v>158</v>
      </c>
      <c r="AQ8" s="3">
        <f t="shared" si="16"/>
        <v>26.775000000000002</v>
      </c>
      <c r="AR8" s="3">
        <f t="shared" si="17"/>
        <v>16.946202531645572</v>
      </c>
      <c r="AS8" s="3">
        <v>0.2</v>
      </c>
      <c r="AT8" s="2">
        <v>7.2</v>
      </c>
      <c r="AU8" s="3">
        <f>967*9.81*AT8/1000</f>
        <v>68.301143999999994</v>
      </c>
      <c r="AV8" s="3">
        <f t="shared" si="9"/>
        <v>151.31616</v>
      </c>
      <c r="AX8" s="3">
        <v>0.2</v>
      </c>
      <c r="AY8">
        <v>24.45</v>
      </c>
      <c r="AZ8" s="3">
        <f t="shared" si="18"/>
        <v>156.47999999999999</v>
      </c>
    </row>
    <row r="9" spans="2:52" x14ac:dyDescent="0.25">
      <c r="B9" s="1">
        <v>12</v>
      </c>
      <c r="C9" s="3">
        <v>4.0999999999999996</v>
      </c>
      <c r="D9" s="3">
        <v>4.0999999999999996</v>
      </c>
      <c r="E9" s="4">
        <v>0.22</v>
      </c>
      <c r="F9" s="4">
        <v>0.40500000000000003</v>
      </c>
      <c r="G9" s="2">
        <v>1</v>
      </c>
      <c r="H9" s="2">
        <v>1.49</v>
      </c>
      <c r="I9" s="3">
        <v>153</v>
      </c>
      <c r="K9" s="3">
        <f t="shared" si="0"/>
        <v>78</v>
      </c>
      <c r="L9" s="3">
        <f t="shared" si="1"/>
        <v>140.5</v>
      </c>
      <c r="M9" s="3">
        <f t="shared" si="2"/>
        <v>100</v>
      </c>
      <c r="O9" s="4">
        <f t="shared" si="3"/>
        <v>0.41388888888888886</v>
      </c>
      <c r="P9" s="3">
        <f t="shared" si="4"/>
        <v>40.5</v>
      </c>
      <c r="Q9" s="3">
        <f t="shared" si="5"/>
        <v>22</v>
      </c>
      <c r="R9" s="3">
        <f t="shared" si="6"/>
        <v>62.5</v>
      </c>
      <c r="S9" s="3">
        <f t="shared" si="7"/>
        <v>153</v>
      </c>
      <c r="T9" s="3"/>
      <c r="U9" s="13">
        <v>600</v>
      </c>
      <c r="V9" s="14">
        <f t="shared" si="10"/>
        <v>0.16666666666666666</v>
      </c>
      <c r="W9" s="3">
        <f t="shared" si="8"/>
        <v>10.821314197530862</v>
      </c>
      <c r="X9" s="3">
        <f t="shared" si="11"/>
        <v>15.331666358024691</v>
      </c>
      <c r="Y9" s="15"/>
      <c r="Z9" s="15">
        <v>0.3</v>
      </c>
      <c r="AA9" s="15">
        <v>10.8</v>
      </c>
      <c r="AB9" s="15">
        <v>4.5999999999999996</v>
      </c>
      <c r="AC9" s="15">
        <f t="shared" si="12"/>
        <v>15.4</v>
      </c>
      <c r="AD9" s="2"/>
      <c r="AE9" s="1">
        <v>4</v>
      </c>
      <c r="AF9" s="3">
        <v>4.5999999999999996</v>
      </c>
      <c r="AG9" s="4">
        <v>0.23</v>
      </c>
      <c r="AH9" s="4">
        <v>0.40500000000000003</v>
      </c>
      <c r="AI9" s="2">
        <v>1.52</v>
      </c>
      <c r="AJ9" s="3">
        <v>157</v>
      </c>
      <c r="AM9" s="4">
        <f t="shared" si="13"/>
        <v>0.42222222222222222</v>
      </c>
      <c r="AN9" s="2">
        <f t="shared" si="19"/>
        <v>6.6938849516195509</v>
      </c>
      <c r="AO9" s="3">
        <f t="shared" si="14"/>
        <v>63.5</v>
      </c>
      <c r="AP9" s="3">
        <f t="shared" si="15"/>
        <v>157</v>
      </c>
      <c r="AQ9" s="3">
        <f t="shared" si="16"/>
        <v>26.81111111111111</v>
      </c>
      <c r="AR9" s="3">
        <f t="shared" si="17"/>
        <v>17.077140835102618</v>
      </c>
      <c r="AS9" s="3">
        <v>0.3</v>
      </c>
      <c r="AT9" s="2">
        <v>7</v>
      </c>
      <c r="AU9" s="3">
        <f t="shared" ref="AU9:AU14" si="20">967*9.81*AT9/1000</f>
        <v>66.403890000000004</v>
      </c>
      <c r="AV9" s="3">
        <f t="shared" si="9"/>
        <v>156.2672</v>
      </c>
      <c r="AX9" s="3">
        <v>0.3</v>
      </c>
      <c r="AY9">
        <v>25.25</v>
      </c>
      <c r="AZ9" s="3">
        <f t="shared" si="18"/>
        <v>161.6</v>
      </c>
    </row>
    <row r="10" spans="2:52" x14ac:dyDescent="0.25">
      <c r="B10" s="1">
        <v>13</v>
      </c>
      <c r="C10" s="3">
        <v>4.0999999999999996</v>
      </c>
      <c r="D10" s="3">
        <v>4.0999999999999996</v>
      </c>
      <c r="E10" s="4">
        <v>0.215</v>
      </c>
      <c r="F10" s="4">
        <v>0.41</v>
      </c>
      <c r="G10" s="2">
        <v>1</v>
      </c>
      <c r="H10" s="2">
        <v>1.48</v>
      </c>
      <c r="I10" s="3">
        <v>152.6</v>
      </c>
      <c r="K10" s="3">
        <f t="shared" si="0"/>
        <v>78.5</v>
      </c>
      <c r="L10" s="3">
        <f t="shared" si="1"/>
        <v>141</v>
      </c>
      <c r="M10" s="3">
        <f t="shared" si="2"/>
        <v>100</v>
      </c>
      <c r="O10" s="4">
        <f t="shared" si="3"/>
        <v>0.41111111111111109</v>
      </c>
      <c r="P10" s="3">
        <f t="shared" si="4"/>
        <v>41</v>
      </c>
      <c r="Q10" s="3">
        <f t="shared" si="5"/>
        <v>21.5</v>
      </c>
      <c r="R10" s="3">
        <f t="shared" si="6"/>
        <v>62.5</v>
      </c>
      <c r="S10" s="3">
        <f t="shared" si="7"/>
        <v>152.6</v>
      </c>
      <c r="T10" s="3"/>
      <c r="U10" s="13">
        <v>800</v>
      </c>
      <c r="V10" s="14">
        <f t="shared" si="10"/>
        <v>0.22222222222222221</v>
      </c>
      <c r="W10" s="3">
        <f t="shared" si="8"/>
        <v>15.523746563023925</v>
      </c>
      <c r="X10" s="3">
        <f t="shared" si="11"/>
        <v>22.834756912056086</v>
      </c>
      <c r="Y10" s="15"/>
      <c r="Z10" s="15">
        <v>0.32</v>
      </c>
      <c r="AA10" s="15">
        <v>11.6</v>
      </c>
      <c r="AB10" s="15">
        <v>4.9000000000000004</v>
      </c>
      <c r="AC10" s="15">
        <f t="shared" si="12"/>
        <v>16.5</v>
      </c>
      <c r="AD10" s="2"/>
      <c r="AE10" s="1">
        <v>5</v>
      </c>
      <c r="AF10" s="3">
        <v>4.5999999999999996</v>
      </c>
      <c r="AG10" s="4">
        <v>0.22500000000000001</v>
      </c>
      <c r="AH10" s="4">
        <v>0.40500000000000003</v>
      </c>
      <c r="AI10" s="2">
        <v>1.51</v>
      </c>
      <c r="AJ10" s="3">
        <v>157.69999999999999</v>
      </c>
      <c r="AM10" s="4">
        <f t="shared" si="13"/>
        <v>0.41944444444444445</v>
      </c>
      <c r="AN10" s="2">
        <f t="shared" si="19"/>
        <v>6.6411771960949881</v>
      </c>
      <c r="AO10" s="3">
        <f t="shared" si="14"/>
        <v>63</v>
      </c>
      <c r="AP10" s="3">
        <f t="shared" si="15"/>
        <v>157.69999999999999</v>
      </c>
      <c r="AQ10" s="3">
        <f t="shared" si="16"/>
        <v>26.425000000000004</v>
      </c>
      <c r="AR10" s="3">
        <f t="shared" si="17"/>
        <v>16.756499682942298</v>
      </c>
      <c r="AS10" s="3">
        <v>0.4</v>
      </c>
      <c r="AT10" s="2">
        <v>6.77</v>
      </c>
      <c r="AU10" s="3">
        <f t="shared" si="20"/>
        <v>64.222047899999993</v>
      </c>
      <c r="AV10" s="3">
        <f t="shared" si="9"/>
        <v>160.90880000000001</v>
      </c>
      <c r="AX10" s="3">
        <v>0.4</v>
      </c>
      <c r="AY10">
        <v>26</v>
      </c>
      <c r="AZ10" s="3">
        <f t="shared" si="18"/>
        <v>166.4</v>
      </c>
    </row>
    <row r="11" spans="2:52" x14ac:dyDescent="0.25">
      <c r="B11" s="1">
        <v>14</v>
      </c>
      <c r="C11" s="3">
        <v>4.0999999999999996</v>
      </c>
      <c r="D11" s="3">
        <v>4.0999999999999996</v>
      </c>
      <c r="E11" s="4">
        <v>0.215</v>
      </c>
      <c r="F11" s="4">
        <v>0.41</v>
      </c>
      <c r="G11" s="2">
        <v>1</v>
      </c>
      <c r="H11" s="2">
        <v>1.47</v>
      </c>
      <c r="I11" s="3">
        <v>152.9</v>
      </c>
      <c r="K11" s="3">
        <f t="shared" si="0"/>
        <v>78.5</v>
      </c>
      <c r="L11" s="3">
        <f t="shared" si="1"/>
        <v>141</v>
      </c>
      <c r="M11" s="3">
        <f t="shared" si="2"/>
        <v>100</v>
      </c>
      <c r="O11" s="4">
        <f t="shared" si="3"/>
        <v>0.40833333333333333</v>
      </c>
      <c r="P11" s="3">
        <f t="shared" si="4"/>
        <v>41</v>
      </c>
      <c r="Q11" s="3">
        <f t="shared" si="5"/>
        <v>21.5</v>
      </c>
      <c r="R11" s="3">
        <f t="shared" si="6"/>
        <v>62.5</v>
      </c>
      <c r="S11" s="3">
        <f t="shared" si="7"/>
        <v>152.9</v>
      </c>
      <c r="T11" s="3"/>
      <c r="U11" s="13">
        <v>1000</v>
      </c>
      <c r="V11" s="14">
        <f t="shared" si="10"/>
        <v>0.27777777777777779</v>
      </c>
      <c r="W11" s="3">
        <f t="shared" si="8"/>
        <v>21.403281885383326</v>
      </c>
      <c r="X11" s="3">
        <f t="shared" si="11"/>
        <v>32.32250776939491</v>
      </c>
      <c r="Y11" s="15"/>
      <c r="Z11" s="15">
        <v>0.33</v>
      </c>
      <c r="AA11" s="15">
        <v>21</v>
      </c>
      <c r="AB11" s="15">
        <v>5</v>
      </c>
      <c r="AC11" s="15">
        <f t="shared" si="12"/>
        <v>26</v>
      </c>
      <c r="AD11" s="2"/>
      <c r="AE11" s="1">
        <v>6</v>
      </c>
      <c r="AF11" s="3">
        <v>4.5999999999999996</v>
      </c>
      <c r="AG11" s="4">
        <v>0.22</v>
      </c>
      <c r="AH11" s="4">
        <v>0.41</v>
      </c>
      <c r="AI11" s="2">
        <v>1.5</v>
      </c>
      <c r="AJ11" s="3">
        <v>156.6</v>
      </c>
      <c r="AM11" s="4">
        <f t="shared" si="13"/>
        <v>0.41666666666666663</v>
      </c>
      <c r="AN11" s="2">
        <f t="shared" si="19"/>
        <v>6.6411771960949881</v>
      </c>
      <c r="AO11" s="3">
        <f t="shared" si="14"/>
        <v>63</v>
      </c>
      <c r="AP11" s="3">
        <f t="shared" si="15"/>
        <v>156.6</v>
      </c>
      <c r="AQ11" s="3">
        <f t="shared" si="16"/>
        <v>26.25</v>
      </c>
      <c r="AR11" s="3">
        <f t="shared" si="17"/>
        <v>16.762452107279692</v>
      </c>
      <c r="AS11" s="3">
        <v>0.5</v>
      </c>
      <c r="AT11" s="2">
        <v>6.5</v>
      </c>
      <c r="AU11" s="3">
        <f t="shared" si="20"/>
        <v>61.660755000000002</v>
      </c>
      <c r="AV11" s="3">
        <f t="shared" si="9"/>
        <v>165.24096</v>
      </c>
      <c r="AX11" s="3">
        <v>0.5</v>
      </c>
      <c r="AY11">
        <v>26.7</v>
      </c>
      <c r="AZ11" s="3">
        <f t="shared" si="18"/>
        <v>170.88</v>
      </c>
    </row>
    <row r="12" spans="2:52" x14ac:dyDescent="0.25">
      <c r="B12" s="1">
        <v>15</v>
      </c>
      <c r="C12" s="3">
        <v>4.0999999999999996</v>
      </c>
      <c r="D12" s="3">
        <v>4.0999999999999996</v>
      </c>
      <c r="E12" s="4">
        <v>0.215</v>
      </c>
      <c r="F12" s="4">
        <v>0.42</v>
      </c>
      <c r="G12" s="2">
        <v>1</v>
      </c>
      <c r="H12" s="2">
        <v>1.45</v>
      </c>
      <c r="I12" s="3">
        <v>153.9</v>
      </c>
      <c r="K12" s="3">
        <f t="shared" si="0"/>
        <v>78.5</v>
      </c>
      <c r="L12" s="3">
        <f t="shared" si="1"/>
        <v>142</v>
      </c>
      <c r="M12" s="3">
        <f t="shared" si="2"/>
        <v>100</v>
      </c>
      <c r="O12" s="4">
        <f t="shared" si="3"/>
        <v>0.40277777777777773</v>
      </c>
      <c r="P12" s="3">
        <f t="shared" si="4"/>
        <v>42</v>
      </c>
      <c r="Q12" s="3">
        <f t="shared" si="5"/>
        <v>21.5</v>
      </c>
      <c r="R12" s="3">
        <f t="shared" si="6"/>
        <v>63.5</v>
      </c>
      <c r="S12" s="3">
        <f t="shared" si="7"/>
        <v>153.9</v>
      </c>
      <c r="T12" s="3"/>
      <c r="U12" s="13">
        <v>1200</v>
      </c>
      <c r="V12" s="14">
        <f t="shared" si="10"/>
        <v>0.33333333333333331</v>
      </c>
      <c r="W12" s="3">
        <f t="shared" si="8"/>
        <v>29.39876790123456</v>
      </c>
      <c r="X12" s="3">
        <f t="shared" si="11"/>
        <v>44.606606172839498</v>
      </c>
      <c r="Y12" s="15"/>
      <c r="Z12" s="15">
        <v>0.4</v>
      </c>
      <c r="AA12" s="15">
        <v>29</v>
      </c>
      <c r="AB12" s="15">
        <v>6.1</v>
      </c>
      <c r="AC12" s="15">
        <f t="shared" si="12"/>
        <v>35.1</v>
      </c>
      <c r="AD12" s="2"/>
      <c r="AE12" s="1">
        <v>7</v>
      </c>
      <c r="AF12" s="3">
        <v>4.5999999999999996</v>
      </c>
      <c r="AG12" s="4">
        <v>0.22</v>
      </c>
      <c r="AH12" s="4">
        <v>0.41499999999999998</v>
      </c>
      <c r="AI12" s="2">
        <v>1.49</v>
      </c>
      <c r="AJ12" s="3">
        <v>157.6</v>
      </c>
      <c r="AM12" s="4">
        <f t="shared" si="13"/>
        <v>0.41388888888888886</v>
      </c>
      <c r="AN12" s="2">
        <f t="shared" si="19"/>
        <v>6.6938849516195509</v>
      </c>
      <c r="AO12" s="3">
        <f t="shared" si="14"/>
        <v>63.5</v>
      </c>
      <c r="AP12" s="3">
        <f t="shared" si="15"/>
        <v>157.6</v>
      </c>
      <c r="AQ12" s="3">
        <f t="shared" si="16"/>
        <v>26.281944444444441</v>
      </c>
      <c r="AR12" s="3">
        <f t="shared" si="17"/>
        <v>16.676360688099265</v>
      </c>
      <c r="AS12" s="3">
        <v>0.6</v>
      </c>
      <c r="AT12" s="2">
        <v>6.2</v>
      </c>
      <c r="AU12" s="3">
        <f t="shared" si="20"/>
        <v>58.814874000000003</v>
      </c>
      <c r="AV12" s="3">
        <f t="shared" si="9"/>
        <v>168.95424000000003</v>
      </c>
      <c r="AX12" s="3">
        <v>0.6</v>
      </c>
      <c r="AY12">
        <v>27.3</v>
      </c>
      <c r="AZ12" s="3">
        <f t="shared" si="18"/>
        <v>174.72000000000003</v>
      </c>
    </row>
    <row r="13" spans="2:52" x14ac:dyDescent="0.25">
      <c r="B13" s="1">
        <v>16</v>
      </c>
      <c r="C13" s="3">
        <v>4.0999999999999996</v>
      </c>
      <c r="D13" s="3">
        <v>4.0999999999999996</v>
      </c>
      <c r="E13" s="4">
        <v>0.21</v>
      </c>
      <c r="F13" s="4">
        <v>0.42</v>
      </c>
      <c r="G13" s="2">
        <v>1</v>
      </c>
      <c r="H13" s="2">
        <v>1.44</v>
      </c>
      <c r="I13" s="3">
        <v>153.19999999999999</v>
      </c>
      <c r="K13" s="3">
        <f t="shared" si="0"/>
        <v>79</v>
      </c>
      <c r="L13" s="3">
        <f t="shared" si="1"/>
        <v>142</v>
      </c>
      <c r="M13" s="3">
        <f t="shared" si="2"/>
        <v>100</v>
      </c>
      <c r="O13" s="4">
        <f t="shared" si="3"/>
        <v>0.39999999999999997</v>
      </c>
      <c r="P13" s="3">
        <f t="shared" si="4"/>
        <v>42</v>
      </c>
      <c r="Q13" s="3">
        <f t="shared" si="5"/>
        <v>21</v>
      </c>
      <c r="R13" s="3">
        <f t="shared" si="6"/>
        <v>63</v>
      </c>
      <c r="S13" s="3">
        <f t="shared" si="7"/>
        <v>153.19999999999999</v>
      </c>
      <c r="T13" s="3"/>
      <c r="U13" s="13">
        <v>1400</v>
      </c>
      <c r="V13" s="14">
        <f t="shared" si="10"/>
        <v>0.3888888888888889</v>
      </c>
      <c r="W13" s="3">
        <f t="shared" si="8"/>
        <v>40.836455182136859</v>
      </c>
      <c r="X13" s="3">
        <f t="shared" si="11"/>
        <v>60.71504709266879</v>
      </c>
      <c r="Y13" s="15"/>
      <c r="Z13" s="15">
        <v>0.5</v>
      </c>
      <c r="AA13" s="15">
        <v>42.5</v>
      </c>
      <c r="AB13" s="15">
        <v>7.6</v>
      </c>
      <c r="AC13" s="15">
        <f t="shared" si="12"/>
        <v>50.1</v>
      </c>
      <c r="AD13" s="2"/>
      <c r="AE13" s="1">
        <v>8</v>
      </c>
      <c r="AF13" s="3">
        <v>4.5999999999999996</v>
      </c>
      <c r="AG13" s="4">
        <v>0.215</v>
      </c>
      <c r="AH13" s="4">
        <v>0.42</v>
      </c>
      <c r="AI13" s="2">
        <v>1.48</v>
      </c>
      <c r="AJ13" s="3">
        <v>155.9</v>
      </c>
      <c r="AM13" s="4">
        <f t="shared" si="13"/>
        <v>0.41111111111111109</v>
      </c>
      <c r="AN13" s="2">
        <f t="shared" si="19"/>
        <v>6.6938849516195509</v>
      </c>
      <c r="AO13" s="3">
        <f t="shared" si="14"/>
        <v>63.5</v>
      </c>
      <c r="AP13" s="3">
        <f t="shared" si="15"/>
        <v>155.9</v>
      </c>
      <c r="AQ13" s="3">
        <f t="shared" si="16"/>
        <v>26.105555555555554</v>
      </c>
      <c r="AR13" s="3">
        <f t="shared" si="17"/>
        <v>16.745064500035632</v>
      </c>
      <c r="AS13" s="3">
        <v>0.7</v>
      </c>
      <c r="AT13" s="2">
        <v>5.85</v>
      </c>
      <c r="AU13" s="3">
        <f t="shared" si="20"/>
        <v>55.494679499999997</v>
      </c>
      <c r="AV13" s="3">
        <f t="shared" si="9"/>
        <v>172.66751999999997</v>
      </c>
      <c r="AX13" s="3">
        <v>0.7</v>
      </c>
      <c r="AY13">
        <v>27.9</v>
      </c>
      <c r="AZ13" s="3">
        <f t="shared" si="18"/>
        <v>178.55999999999997</v>
      </c>
    </row>
    <row r="14" spans="2:52" x14ac:dyDescent="0.25">
      <c r="B14" s="1">
        <v>17</v>
      </c>
      <c r="C14" s="3">
        <v>4.0999999999999996</v>
      </c>
      <c r="D14" s="3">
        <v>4.0999999999999996</v>
      </c>
      <c r="E14" s="4">
        <v>0.20499999999999999</v>
      </c>
      <c r="F14" s="4">
        <v>0.42499999999999999</v>
      </c>
      <c r="G14" s="2">
        <v>1</v>
      </c>
      <c r="H14" s="2">
        <v>1.43</v>
      </c>
      <c r="I14" s="3">
        <v>153.1</v>
      </c>
      <c r="K14" s="3">
        <f t="shared" si="0"/>
        <v>79.5</v>
      </c>
      <c r="L14" s="3">
        <f t="shared" si="1"/>
        <v>142.5</v>
      </c>
      <c r="M14" s="3">
        <f t="shared" si="2"/>
        <v>100</v>
      </c>
      <c r="O14" s="4">
        <f t="shared" si="3"/>
        <v>0.3972222222222222</v>
      </c>
      <c r="P14" s="3">
        <f t="shared" si="4"/>
        <v>42.5</v>
      </c>
      <c r="Q14" s="3">
        <f t="shared" si="5"/>
        <v>20.5</v>
      </c>
      <c r="R14" s="3">
        <f t="shared" si="6"/>
        <v>63</v>
      </c>
      <c r="S14" s="3">
        <f t="shared" si="7"/>
        <v>153.1</v>
      </c>
      <c r="T14" s="3"/>
      <c r="U14" s="13">
        <v>1450</v>
      </c>
      <c r="V14" s="14">
        <f t="shared" si="10"/>
        <v>0.40277777777777779</v>
      </c>
      <c r="W14" s="3">
        <f t="shared" si="8"/>
        <v>44.426027439277796</v>
      </c>
      <c r="X14" s="3">
        <f t="shared" si="11"/>
        <v>65.480774707864768</v>
      </c>
      <c r="Y14" s="15"/>
      <c r="Z14" s="15">
        <v>0.6</v>
      </c>
      <c r="AA14" s="15">
        <v>58</v>
      </c>
      <c r="AB14" s="15">
        <v>9.1999999999999993</v>
      </c>
      <c r="AC14" s="15">
        <f t="shared" si="12"/>
        <v>67.2</v>
      </c>
      <c r="AD14" s="2"/>
      <c r="AE14" s="1">
        <v>9</v>
      </c>
      <c r="AF14" s="3">
        <v>4.5999999999999996</v>
      </c>
      <c r="AG14" s="4">
        <v>0.215</v>
      </c>
      <c r="AH14" s="4">
        <v>0.42</v>
      </c>
      <c r="AI14" s="2">
        <v>1.46</v>
      </c>
      <c r="AJ14" s="3">
        <v>156.9</v>
      </c>
      <c r="AM14" s="4">
        <f t="shared" si="13"/>
        <v>0.40555555555555556</v>
      </c>
      <c r="AN14" s="2">
        <f t="shared" si="19"/>
        <v>6.6938849516195509</v>
      </c>
      <c r="AO14" s="3">
        <f t="shared" si="14"/>
        <v>63.5</v>
      </c>
      <c r="AP14" s="3">
        <f t="shared" si="15"/>
        <v>156.9</v>
      </c>
      <c r="AQ14" s="3">
        <f t="shared" si="16"/>
        <v>25.752777777777776</v>
      </c>
      <c r="AR14" s="3">
        <f t="shared" si="17"/>
        <v>16.413497627646766</v>
      </c>
      <c r="AS14" s="3">
        <v>0.8</v>
      </c>
      <c r="AT14" s="2">
        <v>5.5</v>
      </c>
      <c r="AU14" s="3">
        <f t="shared" si="20"/>
        <v>52.174484999999997</v>
      </c>
      <c r="AV14" s="3">
        <f t="shared" si="9"/>
        <v>175.76191999999998</v>
      </c>
      <c r="AX14" s="3">
        <v>0.8</v>
      </c>
      <c r="AY14">
        <v>28.4</v>
      </c>
      <c r="AZ14" s="3">
        <f t="shared" si="18"/>
        <v>181.76</v>
      </c>
    </row>
    <row r="15" spans="2:52" x14ac:dyDescent="0.25">
      <c r="B15" s="1">
        <v>18</v>
      </c>
      <c r="C15" s="3">
        <v>4.0999999999999996</v>
      </c>
      <c r="D15" s="3">
        <v>4.0999999999999996</v>
      </c>
      <c r="E15" s="4">
        <v>0.20499999999999999</v>
      </c>
      <c r="F15" s="4">
        <v>0.42499999999999999</v>
      </c>
      <c r="G15" s="2">
        <v>1</v>
      </c>
      <c r="H15" s="2">
        <v>1.425</v>
      </c>
      <c r="I15" s="3">
        <v>153</v>
      </c>
      <c r="K15" s="3">
        <f t="shared" si="0"/>
        <v>79.5</v>
      </c>
      <c r="L15" s="3">
        <f t="shared" si="1"/>
        <v>142.5</v>
      </c>
      <c r="M15" s="3">
        <f t="shared" si="2"/>
        <v>100</v>
      </c>
      <c r="O15" s="4">
        <f t="shared" si="3"/>
        <v>0.39583333333333331</v>
      </c>
      <c r="P15" s="3">
        <f t="shared" si="4"/>
        <v>42.5</v>
      </c>
      <c r="Q15" s="3">
        <f t="shared" si="5"/>
        <v>20.5</v>
      </c>
      <c r="R15" s="3">
        <f t="shared" si="6"/>
        <v>63</v>
      </c>
      <c r="S15" s="3">
        <f t="shared" si="7"/>
        <v>153</v>
      </c>
      <c r="T15" s="3"/>
      <c r="U15" s="12">
        <v>1500</v>
      </c>
      <c r="V15" s="4">
        <f t="shared" si="10"/>
        <v>0.41666666666666669</v>
      </c>
      <c r="W15" s="3">
        <f t="shared" si="8"/>
        <v>48.366508063271603</v>
      </c>
      <c r="X15" s="3">
        <f t="shared" si="11"/>
        <v>70.583791068672824</v>
      </c>
      <c r="Y15" s="3"/>
      <c r="Z15" s="3"/>
      <c r="AA15" s="3"/>
      <c r="AB15" s="3"/>
      <c r="AC15" s="3"/>
      <c r="AD15" s="2"/>
      <c r="AE15" s="1">
        <v>10</v>
      </c>
      <c r="AF15" s="3">
        <v>4.7</v>
      </c>
      <c r="AG15" s="4">
        <v>0.21099999999999999</v>
      </c>
      <c r="AH15" s="4">
        <v>0.42499999999999999</v>
      </c>
      <c r="AI15" s="2">
        <v>1.45</v>
      </c>
      <c r="AJ15" s="3">
        <v>157.1</v>
      </c>
      <c r="AM15" s="4">
        <f t="shared" si="13"/>
        <v>0.40277777777777773</v>
      </c>
      <c r="AN15" s="2">
        <f t="shared" si="19"/>
        <v>6.7044265027244627</v>
      </c>
      <c r="AO15" s="3">
        <f t="shared" si="14"/>
        <v>63.6</v>
      </c>
      <c r="AP15" s="3">
        <f t="shared" si="15"/>
        <v>157.1</v>
      </c>
      <c r="AQ15" s="3">
        <f t="shared" si="16"/>
        <v>25.61666666666666</v>
      </c>
      <c r="AR15" s="3">
        <f t="shared" si="17"/>
        <v>16.305962232123907</v>
      </c>
      <c r="AS15" s="3">
        <v>0.9</v>
      </c>
      <c r="AX15" s="3">
        <v>0.9</v>
      </c>
      <c r="AY15">
        <v>28.9</v>
      </c>
      <c r="AZ15" s="3">
        <f t="shared" si="18"/>
        <v>184.95999999999998</v>
      </c>
    </row>
    <row r="16" spans="2:52" x14ac:dyDescent="0.25">
      <c r="B16" s="1">
        <v>19</v>
      </c>
      <c r="C16" s="3">
        <v>4.0999999999999996</v>
      </c>
      <c r="D16" s="3">
        <v>4.0999999999999996</v>
      </c>
      <c r="E16" s="4">
        <v>0.20499999999999999</v>
      </c>
      <c r="F16" s="4">
        <v>0.42</v>
      </c>
      <c r="G16" s="2">
        <v>1</v>
      </c>
      <c r="H16" s="2">
        <v>1.41</v>
      </c>
      <c r="I16" s="3">
        <v>153.19999999999999</v>
      </c>
      <c r="K16" s="3">
        <f t="shared" si="0"/>
        <v>79.5</v>
      </c>
      <c r="L16" s="3">
        <f t="shared" si="1"/>
        <v>142</v>
      </c>
      <c r="M16" s="3">
        <f t="shared" si="2"/>
        <v>100</v>
      </c>
      <c r="O16" s="4">
        <f t="shared" si="3"/>
        <v>0.39166666666666661</v>
      </c>
      <c r="P16" s="3">
        <f t="shared" si="4"/>
        <v>42</v>
      </c>
      <c r="Q16" s="3">
        <f t="shared" si="5"/>
        <v>20.5</v>
      </c>
      <c r="R16" s="3">
        <f t="shared" si="6"/>
        <v>62.5</v>
      </c>
      <c r="S16" s="3">
        <f t="shared" si="7"/>
        <v>153.19999999999999</v>
      </c>
      <c r="T16" s="3"/>
      <c r="U16" s="12">
        <v>1600</v>
      </c>
      <c r="V16" s="4">
        <f t="shared" si="10"/>
        <v>0.44444444444444442</v>
      </c>
      <c r="W16" s="3">
        <f t="shared" si="8"/>
        <v>57.429997134583125</v>
      </c>
      <c r="X16" s="3">
        <f t="shared" si="11"/>
        <v>81.892133226642258</v>
      </c>
      <c r="Y16" s="3"/>
      <c r="Z16" s="3"/>
      <c r="AA16" s="3"/>
      <c r="AB16" s="3"/>
      <c r="AC16" s="3"/>
      <c r="AD16" s="2"/>
      <c r="AE16" s="1">
        <v>11</v>
      </c>
      <c r="AF16" s="3">
        <v>4.7</v>
      </c>
      <c r="AG16" s="4">
        <v>0.21</v>
      </c>
      <c r="AH16" s="4">
        <v>0.43</v>
      </c>
      <c r="AI16" s="2">
        <v>1.44</v>
      </c>
      <c r="AJ16" s="3">
        <v>156.4</v>
      </c>
      <c r="AM16" s="4">
        <f t="shared" si="13"/>
        <v>0.39999999999999997</v>
      </c>
      <c r="AN16" s="2">
        <f t="shared" si="19"/>
        <v>6.7465927071441145</v>
      </c>
      <c r="AO16" s="3">
        <f t="shared" si="14"/>
        <v>64</v>
      </c>
      <c r="AP16" s="3">
        <f t="shared" si="15"/>
        <v>156.4</v>
      </c>
      <c r="AQ16" s="3">
        <f t="shared" si="16"/>
        <v>25.599999999999998</v>
      </c>
      <c r="AR16" s="3">
        <f t="shared" si="17"/>
        <v>16.368286445012785</v>
      </c>
      <c r="AS16" s="3">
        <v>1</v>
      </c>
      <c r="AX16" s="3">
        <v>1</v>
      </c>
      <c r="AY16">
        <v>29.3</v>
      </c>
      <c r="AZ16" s="3">
        <f t="shared" si="18"/>
        <v>187.51999999999998</v>
      </c>
    </row>
    <row r="17" spans="2:44" x14ac:dyDescent="0.25">
      <c r="B17" s="1">
        <v>20</v>
      </c>
      <c r="C17" s="3">
        <v>4.0999999999999996</v>
      </c>
      <c r="D17" s="3">
        <v>4.0999999999999996</v>
      </c>
      <c r="E17" s="4">
        <v>0.2</v>
      </c>
      <c r="F17" s="4">
        <v>0.4</v>
      </c>
      <c r="G17" s="2">
        <v>1</v>
      </c>
      <c r="H17" s="2">
        <v>1.39</v>
      </c>
      <c r="I17" s="3">
        <v>152.69999999999999</v>
      </c>
      <c r="K17" s="3">
        <f t="shared" si="0"/>
        <v>80</v>
      </c>
      <c r="L17" s="3">
        <f t="shared" si="1"/>
        <v>140</v>
      </c>
      <c r="M17" s="3">
        <f t="shared" si="2"/>
        <v>100</v>
      </c>
      <c r="O17" s="4">
        <f t="shared" si="3"/>
        <v>0.38611111111111107</v>
      </c>
      <c r="P17" s="3">
        <f t="shared" si="4"/>
        <v>40</v>
      </c>
      <c r="Q17" s="3">
        <f t="shared" si="5"/>
        <v>20</v>
      </c>
      <c r="R17" s="3">
        <f t="shared" si="6"/>
        <v>60</v>
      </c>
      <c r="S17" s="3">
        <f t="shared" si="7"/>
        <v>152.69999999999999</v>
      </c>
      <c r="T17" s="3"/>
      <c r="U17" s="12">
        <v>1700</v>
      </c>
      <c r="V17" s="4">
        <f t="shared" si="10"/>
        <v>0.47222222222222221</v>
      </c>
      <c r="W17" s="3">
        <f t="shared" si="8"/>
        <v>68.301660764841486</v>
      </c>
      <c r="X17" s="3">
        <f t="shared" si="11"/>
        <v>94.829409486215894</v>
      </c>
      <c r="Y17" s="3"/>
      <c r="Z17" s="3"/>
      <c r="AA17" s="3"/>
      <c r="AB17" s="3"/>
      <c r="AC17" s="3"/>
      <c r="AD17" s="2"/>
      <c r="AE17" s="1">
        <v>12</v>
      </c>
      <c r="AF17" s="3">
        <v>4.7</v>
      </c>
      <c r="AG17" s="4">
        <v>0.2</v>
      </c>
      <c r="AH17" s="4">
        <v>0.44</v>
      </c>
      <c r="AI17" s="2">
        <v>1.42</v>
      </c>
      <c r="AJ17" s="3">
        <v>155.9</v>
      </c>
      <c r="AM17" s="4">
        <f t="shared" si="13"/>
        <v>0.39444444444444443</v>
      </c>
      <c r="AN17" s="2">
        <f t="shared" si="19"/>
        <v>6.7465927071441145</v>
      </c>
      <c r="AO17" s="3">
        <f t="shared" si="14"/>
        <v>64</v>
      </c>
      <c r="AP17" s="3">
        <f t="shared" si="15"/>
        <v>155.9</v>
      </c>
      <c r="AQ17" s="3">
        <f t="shared" si="16"/>
        <v>25.244444444444444</v>
      </c>
      <c r="AR17" s="3">
        <f t="shared" si="17"/>
        <v>16.192716128572446</v>
      </c>
    </row>
    <row r="18" spans="2:44" x14ac:dyDescent="0.25">
      <c r="B18" s="1">
        <v>21</v>
      </c>
      <c r="C18" s="3">
        <v>4.0999999999999996</v>
      </c>
      <c r="D18" s="3">
        <v>4.0999999999999996</v>
      </c>
      <c r="E18" s="4">
        <v>0.19500000000000001</v>
      </c>
      <c r="F18" s="4">
        <v>0.39</v>
      </c>
      <c r="G18" s="2">
        <v>1</v>
      </c>
      <c r="H18" s="2">
        <v>1.36</v>
      </c>
      <c r="I18" s="3">
        <v>152.19999999999999</v>
      </c>
      <c r="K18" s="3">
        <f t="shared" si="0"/>
        <v>80.5</v>
      </c>
      <c r="L18" s="3">
        <f t="shared" si="1"/>
        <v>139</v>
      </c>
      <c r="M18" s="3">
        <f t="shared" si="2"/>
        <v>100</v>
      </c>
      <c r="O18" s="4">
        <f t="shared" si="3"/>
        <v>0.37777777777777777</v>
      </c>
      <c r="P18" s="3">
        <f t="shared" si="4"/>
        <v>39</v>
      </c>
      <c r="Q18" s="3">
        <f t="shared" si="5"/>
        <v>19.5</v>
      </c>
      <c r="R18" s="3">
        <f t="shared" si="6"/>
        <v>58.5</v>
      </c>
      <c r="S18" s="3">
        <f t="shared" si="7"/>
        <v>152.19999999999999</v>
      </c>
      <c r="T18" s="3"/>
      <c r="U18" s="3"/>
      <c r="V18" s="3"/>
      <c r="W18" s="3"/>
      <c r="X18" s="3"/>
      <c r="Y18" s="3"/>
      <c r="Z18" s="3"/>
      <c r="AA18" s="3"/>
      <c r="AB18" s="3"/>
      <c r="AC18" s="3"/>
      <c r="AD18" s="2"/>
      <c r="AE18" s="1">
        <v>13</v>
      </c>
      <c r="AF18" s="3">
        <v>4.7</v>
      </c>
      <c r="AG18" s="4">
        <v>0.19500000000000001</v>
      </c>
      <c r="AH18" s="4">
        <v>0.45</v>
      </c>
      <c r="AI18" s="2">
        <v>1.39</v>
      </c>
      <c r="AJ18" s="3">
        <v>156</v>
      </c>
      <c r="AM18" s="4">
        <f t="shared" si="13"/>
        <v>0.38611111111111107</v>
      </c>
      <c r="AN18" s="2">
        <f t="shared" si="19"/>
        <v>6.7993004626686782</v>
      </c>
      <c r="AO18" s="3">
        <f t="shared" si="14"/>
        <v>64.5</v>
      </c>
      <c r="AP18" s="3">
        <f t="shared" si="15"/>
        <v>156</v>
      </c>
      <c r="AQ18" s="3">
        <f t="shared" si="16"/>
        <v>24.904166666666669</v>
      </c>
      <c r="AR18" s="3">
        <f t="shared" si="17"/>
        <v>15.964209401709404</v>
      </c>
    </row>
    <row r="19" spans="2:44" x14ac:dyDescent="0.25">
      <c r="B19" s="1">
        <v>22</v>
      </c>
      <c r="C19" s="3">
        <v>4.0999999999999996</v>
      </c>
      <c r="D19" s="3">
        <v>4.0999999999999996</v>
      </c>
      <c r="E19" s="4">
        <v>0.18</v>
      </c>
      <c r="F19" s="4">
        <v>0.36</v>
      </c>
      <c r="G19" s="2">
        <v>1</v>
      </c>
      <c r="H19" s="2">
        <v>1.31</v>
      </c>
      <c r="I19" s="3">
        <v>151.19999999999999</v>
      </c>
      <c r="K19" s="3">
        <f t="shared" si="0"/>
        <v>82</v>
      </c>
      <c r="L19" s="3">
        <f t="shared" si="1"/>
        <v>136</v>
      </c>
      <c r="M19" s="3">
        <f t="shared" si="2"/>
        <v>100</v>
      </c>
      <c r="O19" s="4">
        <f t="shared" si="3"/>
        <v>0.36388888888888887</v>
      </c>
      <c r="P19" s="3">
        <f t="shared" si="4"/>
        <v>36</v>
      </c>
      <c r="Q19" s="3">
        <f t="shared" si="5"/>
        <v>18</v>
      </c>
      <c r="R19" s="3">
        <f t="shared" si="6"/>
        <v>54</v>
      </c>
      <c r="S19" s="3">
        <f t="shared" si="7"/>
        <v>151.19999999999999</v>
      </c>
      <c r="T19" s="3"/>
      <c r="U19" s="3"/>
      <c r="V19" s="3"/>
      <c r="W19" s="3"/>
      <c r="X19" s="3"/>
      <c r="Y19" s="3"/>
      <c r="Z19" s="3"/>
      <c r="AA19" s="3"/>
      <c r="AB19" s="3"/>
      <c r="AC19" s="3"/>
      <c r="AD19" s="2"/>
      <c r="AE19" s="1">
        <v>14</v>
      </c>
      <c r="AF19" s="3">
        <v>4.7</v>
      </c>
      <c r="AG19" s="4">
        <v>0.16</v>
      </c>
      <c r="AH19" s="4">
        <v>0.49</v>
      </c>
      <c r="AI19" s="2">
        <v>1.29</v>
      </c>
      <c r="AJ19" s="3">
        <v>154.30000000000001</v>
      </c>
      <c r="AM19" s="4">
        <f t="shared" si="13"/>
        <v>0.35833333333333334</v>
      </c>
      <c r="AN19" s="2">
        <f t="shared" si="19"/>
        <v>6.8520082181932409</v>
      </c>
      <c r="AO19" s="3">
        <f t="shared" si="14"/>
        <v>65</v>
      </c>
      <c r="AP19" s="3">
        <f t="shared" si="15"/>
        <v>154.30000000000001</v>
      </c>
      <c r="AQ19" s="3">
        <f t="shared" si="16"/>
        <v>23.291666666666668</v>
      </c>
      <c r="AR19" s="3">
        <f t="shared" si="17"/>
        <v>15.095052927198099</v>
      </c>
    </row>
    <row r="20" spans="2:44" x14ac:dyDescent="0.25">
      <c r="B20" s="1">
        <v>23</v>
      </c>
      <c r="C20" s="3">
        <v>4.0999999999999996</v>
      </c>
      <c r="D20" s="3">
        <v>4.0999999999999996</v>
      </c>
      <c r="E20" s="4">
        <v>0.16</v>
      </c>
      <c r="F20" s="4">
        <v>0.33</v>
      </c>
      <c r="G20" s="2">
        <v>1</v>
      </c>
      <c r="H20" s="2">
        <v>1.24</v>
      </c>
      <c r="I20" s="3">
        <v>150.6</v>
      </c>
      <c r="K20" s="3">
        <f t="shared" si="0"/>
        <v>84</v>
      </c>
      <c r="L20" s="3">
        <f t="shared" si="1"/>
        <v>133</v>
      </c>
      <c r="M20" s="3">
        <f t="shared" si="2"/>
        <v>100</v>
      </c>
      <c r="O20" s="4">
        <f t="shared" si="3"/>
        <v>0.34444444444444444</v>
      </c>
      <c r="P20" s="3">
        <f t="shared" si="4"/>
        <v>33</v>
      </c>
      <c r="Q20" s="3">
        <f t="shared" si="5"/>
        <v>16</v>
      </c>
      <c r="R20" s="3">
        <f t="shared" si="6"/>
        <v>49</v>
      </c>
      <c r="S20" s="3">
        <f t="shared" si="7"/>
        <v>150.6</v>
      </c>
      <c r="T20" s="3"/>
      <c r="U20" s="3"/>
      <c r="V20" s="3"/>
      <c r="W20" s="3"/>
      <c r="X20" s="3"/>
      <c r="Y20" s="3"/>
      <c r="Z20" s="3"/>
      <c r="AA20" s="3"/>
      <c r="AB20" s="3"/>
      <c r="AC20" s="3"/>
      <c r="AD20" s="2"/>
      <c r="AE20" s="1">
        <v>15</v>
      </c>
      <c r="AF20" s="3">
        <v>4.7</v>
      </c>
      <c r="AG20" s="4">
        <v>0.13</v>
      </c>
      <c r="AH20" s="4">
        <v>0.53</v>
      </c>
      <c r="AI20" s="2">
        <v>1.18</v>
      </c>
      <c r="AJ20" s="3">
        <v>152.69999999999999</v>
      </c>
      <c r="AM20" s="4">
        <f t="shared" si="13"/>
        <v>0.32777777777777778</v>
      </c>
      <c r="AN20" s="2">
        <f t="shared" si="19"/>
        <v>6.9574237292423673</v>
      </c>
      <c r="AO20" s="3">
        <f t="shared" si="14"/>
        <v>66</v>
      </c>
      <c r="AP20" s="3">
        <f t="shared" si="15"/>
        <v>152.69999999999999</v>
      </c>
      <c r="AQ20" s="3">
        <f t="shared" si="16"/>
        <v>21.633333333333333</v>
      </c>
      <c r="AR20" s="3">
        <f t="shared" si="17"/>
        <v>14.167212399039512</v>
      </c>
    </row>
    <row r="21" spans="2:44" x14ac:dyDescent="0.25">
      <c r="B21" s="1">
        <v>24</v>
      </c>
      <c r="C21" s="3">
        <v>4.0999999999999996</v>
      </c>
      <c r="D21" s="3">
        <v>4.0999999999999996</v>
      </c>
      <c r="E21" s="4">
        <v>0.14000000000000001</v>
      </c>
      <c r="F21" s="4">
        <v>0.27</v>
      </c>
      <c r="G21" s="2">
        <v>1</v>
      </c>
      <c r="H21" s="2">
        <v>1.1399999999999999</v>
      </c>
      <c r="I21" s="3">
        <v>147.69999999999999</v>
      </c>
      <c r="K21" s="3">
        <f t="shared" si="0"/>
        <v>86</v>
      </c>
      <c r="L21" s="3">
        <f t="shared" si="1"/>
        <v>127</v>
      </c>
      <c r="M21" s="3">
        <f t="shared" si="2"/>
        <v>100</v>
      </c>
      <c r="O21" s="4">
        <f t="shared" si="3"/>
        <v>0.31666666666666665</v>
      </c>
      <c r="P21" s="3">
        <f t="shared" si="4"/>
        <v>27</v>
      </c>
      <c r="Q21" s="3">
        <f t="shared" si="5"/>
        <v>14</v>
      </c>
      <c r="R21" s="3">
        <f t="shared" si="6"/>
        <v>41</v>
      </c>
      <c r="S21" s="3">
        <f t="shared" si="7"/>
        <v>147.69999999999999</v>
      </c>
      <c r="T21" s="3"/>
      <c r="U21" s="3"/>
      <c r="V21" s="3"/>
      <c r="W21" s="3"/>
      <c r="X21" s="3"/>
      <c r="Y21" s="3"/>
      <c r="Z21" s="3"/>
      <c r="AA21" s="3"/>
      <c r="AB21" s="3"/>
      <c r="AC21" s="3"/>
      <c r="AD21" s="2"/>
      <c r="AE21" s="1">
        <v>16</v>
      </c>
      <c r="AF21" s="3">
        <v>4.7</v>
      </c>
      <c r="AG21" s="4">
        <v>9.5000000000000001E-2</v>
      </c>
      <c r="AH21" s="4">
        <v>0.57499999999999996</v>
      </c>
      <c r="AI21" s="2">
        <v>1.01</v>
      </c>
      <c r="AJ21" s="3">
        <v>149.30000000000001</v>
      </c>
      <c r="AM21" s="4">
        <f t="shared" si="13"/>
        <v>0.28055555555555556</v>
      </c>
      <c r="AN21" s="2">
        <f t="shared" si="19"/>
        <v>7.0628392402914946</v>
      </c>
      <c r="AO21" s="3">
        <f t="shared" si="14"/>
        <v>67</v>
      </c>
      <c r="AP21" s="3">
        <f t="shared" si="15"/>
        <v>149.30000000000001</v>
      </c>
      <c r="AQ21" s="3">
        <f t="shared" si="16"/>
        <v>18.797222222222224</v>
      </c>
      <c r="AR21" s="3">
        <f t="shared" si="17"/>
        <v>12.590235915755004</v>
      </c>
    </row>
    <row r="22" spans="2:44" x14ac:dyDescent="0.25">
      <c r="B22" s="1">
        <v>25</v>
      </c>
      <c r="C22" s="3">
        <v>4.0999999999999996</v>
      </c>
      <c r="D22" s="3">
        <v>4.0999999999999996</v>
      </c>
      <c r="E22" s="4">
        <v>0.115</v>
      </c>
      <c r="F22" s="4">
        <v>0.23</v>
      </c>
      <c r="G22" s="2">
        <v>1</v>
      </c>
      <c r="H22" s="2">
        <v>1.04</v>
      </c>
      <c r="I22" s="3">
        <v>145.19999999999999</v>
      </c>
      <c r="K22" s="3">
        <f t="shared" si="0"/>
        <v>88.5</v>
      </c>
      <c r="L22" s="3">
        <f t="shared" si="1"/>
        <v>123</v>
      </c>
      <c r="M22" s="3">
        <f t="shared" si="2"/>
        <v>100</v>
      </c>
      <c r="O22" s="4">
        <f t="shared" si="3"/>
        <v>0.28888888888888892</v>
      </c>
      <c r="P22" s="3">
        <f t="shared" si="4"/>
        <v>23</v>
      </c>
      <c r="Q22" s="3">
        <f t="shared" si="5"/>
        <v>11.5</v>
      </c>
      <c r="R22" s="3">
        <f t="shared" si="6"/>
        <v>34.5</v>
      </c>
      <c r="S22" s="3">
        <f t="shared" si="7"/>
        <v>145.19999999999999</v>
      </c>
      <c r="T22" s="3"/>
      <c r="U22" s="3"/>
      <c r="V22" s="3"/>
      <c r="W22" s="3"/>
      <c r="X22" s="3"/>
      <c r="Y22" s="3"/>
      <c r="Z22" s="3"/>
      <c r="AA22" s="3"/>
      <c r="AB22" s="3"/>
      <c r="AC22" s="3"/>
      <c r="AD22" s="2"/>
      <c r="AE22" s="1">
        <v>17</v>
      </c>
      <c r="AF22" s="3">
        <v>4.7</v>
      </c>
      <c r="AG22" s="4">
        <v>5.5E-2</v>
      </c>
      <c r="AH22" s="4">
        <v>0.63</v>
      </c>
      <c r="AI22" s="2">
        <v>0.78</v>
      </c>
      <c r="AJ22" s="3">
        <v>143.9</v>
      </c>
      <c r="AM22" s="4">
        <f t="shared" si="13"/>
        <v>0.21666666666666667</v>
      </c>
      <c r="AN22" s="2">
        <f t="shared" si="19"/>
        <v>7.2209625068651837</v>
      </c>
      <c r="AO22" s="3">
        <f t="shared" si="14"/>
        <v>68.5</v>
      </c>
      <c r="AP22" s="3">
        <f t="shared" si="15"/>
        <v>143.9</v>
      </c>
      <c r="AQ22" s="3">
        <f t="shared" si="16"/>
        <v>14.841666666666665</v>
      </c>
      <c r="AR22" s="3">
        <f t="shared" si="17"/>
        <v>10.313875376418807</v>
      </c>
    </row>
    <row r="23" spans="2:44" x14ac:dyDescent="0.25">
      <c r="B23" s="1">
        <v>26</v>
      </c>
      <c r="C23" s="3">
        <v>4.3</v>
      </c>
      <c r="D23" s="3">
        <v>4.3</v>
      </c>
      <c r="E23" s="4">
        <v>0.105</v>
      </c>
      <c r="F23" s="4">
        <v>0.21</v>
      </c>
      <c r="G23" s="2">
        <v>1</v>
      </c>
      <c r="H23" s="2">
        <v>0.98</v>
      </c>
      <c r="I23" s="3">
        <v>144.6</v>
      </c>
      <c r="K23" s="3">
        <f t="shared" si="0"/>
        <v>89.5</v>
      </c>
      <c r="L23" s="3">
        <f t="shared" si="1"/>
        <v>121</v>
      </c>
      <c r="M23" s="3">
        <f t="shared" si="2"/>
        <v>100</v>
      </c>
      <c r="O23" s="4">
        <f t="shared" si="3"/>
        <v>0.2722222222222222</v>
      </c>
      <c r="P23" s="3">
        <f t="shared" si="4"/>
        <v>21</v>
      </c>
      <c r="Q23" s="3">
        <f t="shared" si="5"/>
        <v>10.5</v>
      </c>
      <c r="R23" s="3">
        <f t="shared" si="6"/>
        <v>31.5</v>
      </c>
      <c r="S23" s="3">
        <f t="shared" si="7"/>
        <v>144.6</v>
      </c>
      <c r="T23" s="3"/>
      <c r="U23" s="3"/>
      <c r="V23" s="3"/>
      <c r="W23" s="3"/>
      <c r="X23" s="3"/>
      <c r="Y23" s="3"/>
      <c r="Z23" s="3"/>
      <c r="AA23" s="3"/>
      <c r="AB23" s="3"/>
      <c r="AC23" s="3"/>
      <c r="AD23" s="2"/>
      <c r="AE23" s="1">
        <v>18</v>
      </c>
      <c r="AF23" s="3">
        <v>4.7</v>
      </c>
      <c r="AG23" s="4">
        <v>2.5000000000000001E-2</v>
      </c>
      <c r="AH23" s="4">
        <v>0.67</v>
      </c>
      <c r="AI23" s="2">
        <v>0.57999999999999996</v>
      </c>
      <c r="AJ23" s="3">
        <v>141.1</v>
      </c>
      <c r="AM23" s="4">
        <f t="shared" si="13"/>
        <v>0.16111111111111109</v>
      </c>
      <c r="AN23" s="2">
        <f t="shared" si="19"/>
        <v>7.3263780179143119</v>
      </c>
      <c r="AO23" s="3">
        <f t="shared" si="14"/>
        <v>69.5</v>
      </c>
      <c r="AP23" s="3">
        <f t="shared" si="15"/>
        <v>141.1</v>
      </c>
      <c r="AQ23" s="3">
        <f t="shared" si="16"/>
        <v>11.197222222222221</v>
      </c>
      <c r="AR23" s="3">
        <f t="shared" si="17"/>
        <v>7.9356642255295693</v>
      </c>
    </row>
    <row r="24" spans="2:44" x14ac:dyDescent="0.25">
      <c r="B24" s="1">
        <v>27</v>
      </c>
      <c r="C24" s="3">
        <v>4.3</v>
      </c>
      <c r="D24" s="3">
        <v>4.3</v>
      </c>
      <c r="E24" s="4">
        <v>0.09</v>
      </c>
      <c r="F24" s="4">
        <v>0.19</v>
      </c>
      <c r="G24" s="2">
        <v>1</v>
      </c>
      <c r="H24" s="2">
        <v>0.91</v>
      </c>
      <c r="I24" s="3">
        <v>143</v>
      </c>
      <c r="K24" s="3">
        <f t="shared" si="0"/>
        <v>91</v>
      </c>
      <c r="L24" s="3">
        <f t="shared" si="1"/>
        <v>119</v>
      </c>
      <c r="M24" s="3">
        <f t="shared" si="2"/>
        <v>100</v>
      </c>
      <c r="O24" s="4">
        <f t="shared" si="3"/>
        <v>0.25277777777777777</v>
      </c>
      <c r="P24" s="3">
        <f t="shared" si="4"/>
        <v>19</v>
      </c>
      <c r="Q24" s="3">
        <f t="shared" si="5"/>
        <v>9</v>
      </c>
      <c r="R24" s="3">
        <f t="shared" si="6"/>
        <v>28</v>
      </c>
      <c r="S24" s="3">
        <f t="shared" si="7"/>
        <v>143</v>
      </c>
      <c r="T24" s="3"/>
      <c r="U24" s="3"/>
      <c r="V24" s="3"/>
      <c r="W24" s="3"/>
      <c r="X24" s="3"/>
      <c r="Y24" s="3"/>
      <c r="Z24" s="3"/>
      <c r="AA24" s="3"/>
      <c r="AB24" s="3"/>
      <c r="AC24" s="3"/>
      <c r="AD24" s="2"/>
      <c r="AE24" s="1">
        <v>19</v>
      </c>
      <c r="AF24" s="3">
        <v>4.7</v>
      </c>
      <c r="AG24" s="4">
        <v>1.4999999999999999E-2</v>
      </c>
      <c r="AH24" s="4">
        <v>0.68500000000000005</v>
      </c>
      <c r="AI24" s="2">
        <v>0.45</v>
      </c>
      <c r="AJ24" s="3">
        <v>137.4</v>
      </c>
      <c r="AM24" s="4">
        <f t="shared" si="13"/>
        <v>0.125</v>
      </c>
      <c r="AN24" s="2">
        <f t="shared" si="19"/>
        <v>7.3790857734388755</v>
      </c>
      <c r="AO24" s="3">
        <f t="shared" si="14"/>
        <v>70</v>
      </c>
      <c r="AP24" s="3">
        <f t="shared" si="15"/>
        <v>137.4</v>
      </c>
      <c r="AQ24" s="3">
        <f t="shared" si="16"/>
        <v>8.75</v>
      </c>
      <c r="AR24" s="3">
        <f t="shared" si="17"/>
        <v>6.3682678311499261</v>
      </c>
    </row>
    <row r="25" spans="2:44" x14ac:dyDescent="0.25">
      <c r="B25" s="1">
        <v>28</v>
      </c>
      <c r="C25" s="3">
        <v>4.3</v>
      </c>
      <c r="D25" s="3">
        <v>4.3</v>
      </c>
      <c r="E25" s="4">
        <v>7.0000000000000007E-2</v>
      </c>
      <c r="F25" s="4">
        <v>0.155</v>
      </c>
      <c r="G25" s="2">
        <v>1</v>
      </c>
      <c r="H25" s="2">
        <v>0.78</v>
      </c>
      <c r="I25" s="3">
        <v>141.69999999999999</v>
      </c>
      <c r="K25" s="3">
        <f t="shared" si="0"/>
        <v>93</v>
      </c>
      <c r="L25" s="3">
        <f t="shared" si="1"/>
        <v>115.5</v>
      </c>
      <c r="M25" s="3">
        <f t="shared" si="2"/>
        <v>100</v>
      </c>
      <c r="O25" s="4">
        <f t="shared" si="3"/>
        <v>0.21666666666666667</v>
      </c>
      <c r="P25" s="3">
        <f t="shared" si="4"/>
        <v>15.5</v>
      </c>
      <c r="Q25" s="3">
        <f t="shared" si="5"/>
        <v>7</v>
      </c>
      <c r="R25" s="3">
        <f t="shared" si="6"/>
        <v>22.5</v>
      </c>
      <c r="S25" s="3">
        <f t="shared" si="7"/>
        <v>141.69999999999999</v>
      </c>
      <c r="T25" s="3"/>
      <c r="U25" s="3"/>
      <c r="V25" s="3"/>
      <c r="W25" s="3"/>
      <c r="X25" s="3"/>
      <c r="Y25" s="3"/>
      <c r="Z25" s="3"/>
      <c r="AA25" s="3"/>
      <c r="AB25" s="3"/>
      <c r="AC25" s="3"/>
      <c r="AD25" s="2"/>
      <c r="AE25" s="1">
        <v>20</v>
      </c>
      <c r="AF25" s="3">
        <v>4.7</v>
      </c>
      <c r="AG25" s="4">
        <v>0.01</v>
      </c>
      <c r="AH25" s="4">
        <v>0.7</v>
      </c>
      <c r="AI25" s="2">
        <v>0.36</v>
      </c>
      <c r="AJ25" s="3">
        <v>136.30000000000001</v>
      </c>
      <c r="AM25" s="4">
        <f t="shared" si="13"/>
        <v>9.9999999999999992E-2</v>
      </c>
      <c r="AN25" s="2">
        <f t="shared" si="19"/>
        <v>7.4845012844880019</v>
      </c>
      <c r="AO25" s="3">
        <f t="shared" si="14"/>
        <v>71</v>
      </c>
      <c r="AP25" s="3">
        <f t="shared" si="15"/>
        <v>136.30000000000001</v>
      </c>
      <c r="AQ25" s="3">
        <f t="shared" si="16"/>
        <v>7.0999999999999988</v>
      </c>
      <c r="AR25" s="3">
        <f t="shared" si="17"/>
        <v>5.2090975788701384</v>
      </c>
    </row>
    <row r="26" spans="2:44" x14ac:dyDescent="0.25">
      <c r="B26" s="1">
        <v>29</v>
      </c>
      <c r="C26" s="3">
        <v>4.3</v>
      </c>
      <c r="D26" s="3">
        <v>4.3</v>
      </c>
      <c r="E26" s="4">
        <v>0.06</v>
      </c>
      <c r="F26" s="4">
        <v>0.13</v>
      </c>
      <c r="G26" s="2">
        <v>1</v>
      </c>
      <c r="H26" s="2">
        <v>0.7</v>
      </c>
      <c r="I26" s="3">
        <v>140.30000000000001</v>
      </c>
      <c r="K26" s="3">
        <f t="shared" si="0"/>
        <v>94</v>
      </c>
      <c r="L26" s="3">
        <f t="shared" si="1"/>
        <v>113</v>
      </c>
      <c r="M26" s="3">
        <f t="shared" si="2"/>
        <v>100</v>
      </c>
      <c r="O26" s="4">
        <f t="shared" si="3"/>
        <v>0.19444444444444442</v>
      </c>
      <c r="P26" s="3">
        <f t="shared" si="4"/>
        <v>13</v>
      </c>
      <c r="Q26" s="3">
        <f t="shared" si="5"/>
        <v>6</v>
      </c>
      <c r="R26" s="3">
        <f t="shared" si="6"/>
        <v>19</v>
      </c>
      <c r="S26" s="3">
        <f t="shared" si="7"/>
        <v>140.30000000000001</v>
      </c>
      <c r="T26" s="3"/>
      <c r="U26" s="3"/>
      <c r="V26" s="3"/>
      <c r="W26" s="3"/>
      <c r="X26" s="3"/>
      <c r="Y26" s="3"/>
      <c r="Z26" s="3"/>
      <c r="AA26" s="3"/>
      <c r="AB26" s="3"/>
      <c r="AC26" s="3"/>
      <c r="AD26" s="2"/>
      <c r="AE26" s="1">
        <v>21</v>
      </c>
      <c r="AF26" s="3">
        <v>4.7</v>
      </c>
      <c r="AG26" s="4">
        <v>5.0000000000000001E-3</v>
      </c>
      <c r="AH26" s="4">
        <v>0.71</v>
      </c>
      <c r="AI26" s="2">
        <v>0.18</v>
      </c>
      <c r="AJ26" s="3">
        <v>134</v>
      </c>
      <c r="AM26" s="4">
        <f t="shared" si="13"/>
        <v>4.9999999999999996E-2</v>
      </c>
      <c r="AN26" s="2">
        <f t="shared" si="19"/>
        <v>7.5372090400125655</v>
      </c>
      <c r="AO26" s="3">
        <f t="shared" si="14"/>
        <v>71.5</v>
      </c>
      <c r="AP26" s="3">
        <f t="shared" si="15"/>
        <v>134</v>
      </c>
      <c r="AQ26" s="3">
        <f t="shared" si="16"/>
        <v>3.5749999999999997</v>
      </c>
      <c r="AR26" s="3">
        <f t="shared" si="17"/>
        <v>2.6679104477611939</v>
      </c>
    </row>
    <row r="27" spans="2:44" x14ac:dyDescent="0.25">
      <c r="B27" s="1">
        <v>30</v>
      </c>
      <c r="C27" s="3">
        <v>4.4000000000000004</v>
      </c>
      <c r="D27" s="3">
        <v>4.4000000000000004</v>
      </c>
      <c r="E27" s="4">
        <v>4.4999999999999998E-2</v>
      </c>
      <c r="F27" s="4">
        <v>0.11</v>
      </c>
      <c r="G27" s="2">
        <v>1</v>
      </c>
      <c r="H27" s="2">
        <v>0.61</v>
      </c>
      <c r="I27" s="3">
        <v>138.6</v>
      </c>
      <c r="K27" s="3">
        <f t="shared" si="0"/>
        <v>95.5</v>
      </c>
      <c r="L27" s="3">
        <f t="shared" si="1"/>
        <v>111</v>
      </c>
      <c r="M27" s="3">
        <f t="shared" si="2"/>
        <v>100</v>
      </c>
      <c r="O27" s="4">
        <f t="shared" si="3"/>
        <v>0.16944444444444443</v>
      </c>
      <c r="P27" s="3">
        <f t="shared" si="4"/>
        <v>11</v>
      </c>
      <c r="Q27" s="3">
        <f t="shared" si="5"/>
        <v>4.5</v>
      </c>
      <c r="R27" s="3">
        <f t="shared" si="6"/>
        <v>15.5</v>
      </c>
      <c r="S27" s="3">
        <f t="shared" si="7"/>
        <v>138.6</v>
      </c>
      <c r="T27" s="3"/>
      <c r="U27" s="3"/>
      <c r="V27" s="3"/>
      <c r="W27" s="3"/>
      <c r="X27" s="3"/>
      <c r="Y27" s="3"/>
      <c r="Z27" s="3"/>
      <c r="AA27" s="3"/>
      <c r="AB27" s="3"/>
      <c r="AC27" s="3"/>
      <c r="AD27" s="2"/>
      <c r="AE27" s="1">
        <v>22</v>
      </c>
      <c r="AF27" s="3">
        <v>4.8</v>
      </c>
      <c r="AG27" s="4">
        <v>2E-3</v>
      </c>
      <c r="AH27" s="4">
        <v>0.72</v>
      </c>
      <c r="AI27" s="2">
        <v>0.04</v>
      </c>
      <c r="AJ27" s="3">
        <v>129.69999999999999</v>
      </c>
      <c r="AM27" s="4">
        <f t="shared" si="13"/>
        <v>1.1111111111111112E-2</v>
      </c>
      <c r="AN27" s="2">
        <f t="shared" si="19"/>
        <v>7.6109998977469537</v>
      </c>
      <c r="AO27" s="3">
        <f t="shared" si="14"/>
        <v>72.2</v>
      </c>
      <c r="AP27" s="3">
        <f t="shared" si="15"/>
        <v>129.69999999999999</v>
      </c>
      <c r="AQ27" s="3">
        <f t="shared" si="16"/>
        <v>0.80222222222222228</v>
      </c>
      <c r="AR27" s="3">
        <f t="shared" si="17"/>
        <v>0.6185213741111969</v>
      </c>
    </row>
    <row r="28" spans="2:44" x14ac:dyDescent="0.25">
      <c r="B28" s="1">
        <v>31</v>
      </c>
      <c r="C28" s="3">
        <v>4.4000000000000004</v>
      </c>
      <c r="D28" s="3">
        <v>4.5</v>
      </c>
      <c r="E28" s="4">
        <v>3.5000000000000003E-2</v>
      </c>
      <c r="F28" s="4">
        <v>0.08</v>
      </c>
      <c r="G28" s="2">
        <v>1</v>
      </c>
      <c r="H28" s="2">
        <v>0.47</v>
      </c>
      <c r="I28" s="3">
        <v>135.5</v>
      </c>
      <c r="K28" s="3">
        <f t="shared" si="0"/>
        <v>96.5</v>
      </c>
      <c r="L28" s="3">
        <f t="shared" si="1"/>
        <v>108</v>
      </c>
      <c r="M28" s="3">
        <f t="shared" si="2"/>
        <v>100</v>
      </c>
      <c r="O28" s="4">
        <f t="shared" si="3"/>
        <v>0.13055555555555554</v>
      </c>
      <c r="P28" s="3">
        <f t="shared" si="4"/>
        <v>8</v>
      </c>
      <c r="Q28" s="3">
        <f t="shared" si="5"/>
        <v>3.5</v>
      </c>
      <c r="R28" s="3">
        <f t="shared" si="6"/>
        <v>11.5</v>
      </c>
      <c r="S28" s="3">
        <f t="shared" si="7"/>
        <v>135.5</v>
      </c>
      <c r="T28" s="3"/>
      <c r="U28" s="3"/>
      <c r="V28" s="3"/>
      <c r="W28" s="3"/>
      <c r="X28" s="3"/>
      <c r="Y28" s="3"/>
      <c r="Z28" s="3"/>
      <c r="AA28" s="3"/>
      <c r="AB28" s="3"/>
      <c r="AC28" s="3"/>
      <c r="AD28" s="2"/>
      <c r="AE28" s="1">
        <v>23</v>
      </c>
      <c r="AF28" s="3">
        <v>4.8</v>
      </c>
      <c r="AG28" s="4">
        <v>0</v>
      </c>
      <c r="AH28" s="4">
        <v>0.72499999999999998</v>
      </c>
      <c r="AI28" s="2">
        <v>0</v>
      </c>
      <c r="AJ28" s="3">
        <v>130</v>
      </c>
      <c r="AM28" s="4">
        <f t="shared" si="13"/>
        <v>0</v>
      </c>
      <c r="AN28" s="2">
        <f t="shared" si="19"/>
        <v>7.6426245510616919</v>
      </c>
      <c r="AO28" s="3">
        <f t="shared" si="14"/>
        <v>72.5</v>
      </c>
      <c r="AP28" s="3">
        <f t="shared" si="15"/>
        <v>130</v>
      </c>
      <c r="AQ28" s="3">
        <f t="shared" si="16"/>
        <v>0</v>
      </c>
      <c r="AR28" s="3">
        <f t="shared" si="17"/>
        <v>0</v>
      </c>
    </row>
    <row r="29" spans="2:44" x14ac:dyDescent="0.25">
      <c r="B29" s="1">
        <v>32</v>
      </c>
      <c r="C29" s="3">
        <v>4.4000000000000004</v>
      </c>
      <c r="D29" s="3">
        <v>4.5</v>
      </c>
      <c r="E29" s="4">
        <v>2.5000000000000001E-2</v>
      </c>
      <c r="F29" s="4">
        <v>6.5000000000000002E-2</v>
      </c>
      <c r="G29" s="2">
        <v>1</v>
      </c>
      <c r="H29" s="2">
        <v>0.39</v>
      </c>
      <c r="I29" s="3">
        <v>134.4</v>
      </c>
      <c r="K29" s="3">
        <f t="shared" si="0"/>
        <v>97.5</v>
      </c>
      <c r="L29" s="3">
        <f t="shared" si="1"/>
        <v>106.5</v>
      </c>
      <c r="M29" s="3">
        <f t="shared" si="2"/>
        <v>100</v>
      </c>
      <c r="O29" s="4">
        <f t="shared" si="3"/>
        <v>0.10833333333333334</v>
      </c>
      <c r="P29" s="3">
        <f t="shared" si="4"/>
        <v>6.5</v>
      </c>
      <c r="Q29" s="3">
        <f t="shared" si="5"/>
        <v>2.5</v>
      </c>
      <c r="R29" s="3">
        <f t="shared" si="6"/>
        <v>9</v>
      </c>
      <c r="S29" s="3">
        <f t="shared" si="7"/>
        <v>134.4</v>
      </c>
      <c r="T29" s="3"/>
      <c r="U29" s="3"/>
      <c r="V29" s="3"/>
      <c r="W29" s="3"/>
      <c r="X29" s="3"/>
      <c r="Y29" s="3"/>
      <c r="Z29" s="3"/>
      <c r="AA29" s="3"/>
      <c r="AB29" s="3"/>
      <c r="AC29" s="3"/>
      <c r="AD29" s="2"/>
      <c r="AE29" s="1">
        <v>24</v>
      </c>
      <c r="AF29" s="3">
        <v>4.8</v>
      </c>
      <c r="AG29" s="4">
        <v>5.0000000000000001E-3</v>
      </c>
      <c r="AH29" s="4">
        <v>0.70499999999999996</v>
      </c>
      <c r="AI29" s="2">
        <v>0.27</v>
      </c>
      <c r="AJ29" s="3">
        <v>134.1</v>
      </c>
      <c r="AM29" s="4">
        <f t="shared" si="13"/>
        <v>7.4999999999999997E-2</v>
      </c>
      <c r="AN29" s="2">
        <f t="shared" si="19"/>
        <v>7.4845012844880019</v>
      </c>
      <c r="AO29" s="3">
        <f t="shared" si="14"/>
        <v>71</v>
      </c>
      <c r="AP29" s="3">
        <f t="shared" si="15"/>
        <v>134.1</v>
      </c>
      <c r="AQ29" s="3">
        <f t="shared" si="16"/>
        <v>5.3250000000000002</v>
      </c>
      <c r="AR29" s="3">
        <f t="shared" si="17"/>
        <v>3.9709172259507834</v>
      </c>
    </row>
    <row r="30" spans="2:44" x14ac:dyDescent="0.25">
      <c r="B30" s="1">
        <v>33</v>
      </c>
      <c r="C30" s="3">
        <v>4.4000000000000004</v>
      </c>
      <c r="D30" s="3">
        <v>4.5999999999999996</v>
      </c>
      <c r="E30" s="4">
        <v>0.02</v>
      </c>
      <c r="F30" s="4">
        <v>0.05</v>
      </c>
      <c r="G30" s="2">
        <v>1</v>
      </c>
      <c r="H30" s="2">
        <v>0.31</v>
      </c>
      <c r="I30" s="3">
        <v>132.5</v>
      </c>
      <c r="K30" s="3">
        <f t="shared" si="0"/>
        <v>98</v>
      </c>
      <c r="L30" s="3">
        <f t="shared" si="1"/>
        <v>105</v>
      </c>
      <c r="M30" s="3">
        <f t="shared" si="2"/>
        <v>100</v>
      </c>
      <c r="O30" s="4">
        <f t="shared" si="3"/>
        <v>8.611111111111111E-2</v>
      </c>
      <c r="P30" s="3">
        <f t="shared" si="4"/>
        <v>5</v>
      </c>
      <c r="Q30" s="3">
        <f t="shared" si="5"/>
        <v>2</v>
      </c>
      <c r="R30" s="3">
        <f t="shared" si="6"/>
        <v>7</v>
      </c>
      <c r="S30" s="3">
        <f t="shared" si="7"/>
        <v>132.5</v>
      </c>
      <c r="T30" s="3"/>
      <c r="U30" s="3"/>
      <c r="V30" s="3"/>
      <c r="W30" s="3"/>
      <c r="X30" s="3"/>
      <c r="Y30" s="3"/>
      <c r="Z30" s="3"/>
      <c r="AA30" s="3"/>
      <c r="AB30" s="3"/>
      <c r="AC30" s="3"/>
      <c r="AD30" s="2"/>
      <c r="AE30" s="1">
        <v>25</v>
      </c>
      <c r="AF30" s="3">
        <v>4.8</v>
      </c>
      <c r="AG30" s="4">
        <v>1.4999999999999999E-2</v>
      </c>
      <c r="AH30" s="4">
        <v>0.69</v>
      </c>
      <c r="AI30" s="2">
        <v>0.45</v>
      </c>
      <c r="AJ30" s="3">
        <v>137.1</v>
      </c>
      <c r="AM30" s="4">
        <f t="shared" si="13"/>
        <v>0.125</v>
      </c>
      <c r="AN30" s="2">
        <f t="shared" si="19"/>
        <v>7.4317935289634383</v>
      </c>
      <c r="AO30" s="3">
        <f t="shared" si="14"/>
        <v>70.5</v>
      </c>
      <c r="AP30" s="3">
        <f t="shared" si="15"/>
        <v>137.1</v>
      </c>
      <c r="AQ30" s="3">
        <f t="shared" si="16"/>
        <v>8.8125</v>
      </c>
      <c r="AR30" s="3">
        <f t="shared" si="17"/>
        <v>6.427789934354486</v>
      </c>
    </row>
    <row r="31" spans="2:44" x14ac:dyDescent="0.25">
      <c r="B31" s="1">
        <v>34</v>
      </c>
      <c r="C31" s="3">
        <v>4.4000000000000004</v>
      </c>
      <c r="D31" s="3">
        <v>4.7</v>
      </c>
      <c r="E31" s="4">
        <v>0.01</v>
      </c>
      <c r="F31" s="4">
        <v>0.04</v>
      </c>
      <c r="G31" s="2">
        <v>1</v>
      </c>
      <c r="H31" s="2">
        <v>0.24</v>
      </c>
      <c r="I31" s="3">
        <v>131.1</v>
      </c>
      <c r="K31" s="3">
        <f t="shared" si="0"/>
        <v>99</v>
      </c>
      <c r="L31" s="3">
        <f t="shared" si="1"/>
        <v>104</v>
      </c>
      <c r="M31" s="3">
        <f t="shared" si="2"/>
        <v>100</v>
      </c>
      <c r="O31" s="4">
        <f t="shared" si="3"/>
        <v>6.6666666666666666E-2</v>
      </c>
      <c r="P31" s="3">
        <f t="shared" si="4"/>
        <v>4</v>
      </c>
      <c r="Q31" s="3">
        <f t="shared" si="5"/>
        <v>1</v>
      </c>
      <c r="R31" s="3">
        <f t="shared" si="6"/>
        <v>5</v>
      </c>
      <c r="S31" s="3">
        <f t="shared" si="7"/>
        <v>131.1</v>
      </c>
      <c r="T31" s="3"/>
      <c r="U31" s="3"/>
      <c r="V31" s="3"/>
      <c r="W31" s="3"/>
      <c r="X31" s="3"/>
      <c r="Y31" s="3"/>
      <c r="Z31" s="3"/>
      <c r="AA31" s="3"/>
      <c r="AB31" s="3"/>
      <c r="AC31" s="3"/>
      <c r="AD31" s="2"/>
      <c r="AE31" s="1">
        <v>26</v>
      </c>
      <c r="AF31" s="3">
        <v>4.8</v>
      </c>
      <c r="AG31" s="4">
        <v>5.5E-2</v>
      </c>
      <c r="AH31" s="4">
        <v>0.63</v>
      </c>
      <c r="AI31" s="2">
        <v>0.77</v>
      </c>
      <c r="AJ31" s="3">
        <v>142.30000000000001</v>
      </c>
      <c r="AM31" s="4">
        <f t="shared" si="13"/>
        <v>0.21388888888888888</v>
      </c>
      <c r="AN31" s="2">
        <f t="shared" si="19"/>
        <v>7.2209625068651837</v>
      </c>
      <c r="AO31" s="3">
        <f t="shared" si="14"/>
        <v>68.5</v>
      </c>
      <c r="AP31" s="3">
        <f t="shared" si="15"/>
        <v>142.30000000000001</v>
      </c>
      <c r="AQ31" s="3">
        <f t="shared" si="16"/>
        <v>14.651388888888885</v>
      </c>
      <c r="AR31" s="3">
        <f t="shared" si="17"/>
        <v>10.296127117982349</v>
      </c>
    </row>
    <row r="32" spans="2:44" x14ac:dyDescent="0.25">
      <c r="B32" s="1">
        <v>35</v>
      </c>
      <c r="C32" s="3">
        <v>4.4000000000000004</v>
      </c>
      <c r="D32" s="3">
        <v>4.9000000000000004</v>
      </c>
      <c r="E32" s="4">
        <v>5.0000000000000001E-3</v>
      </c>
      <c r="F32" s="4">
        <v>2.5000000000000001E-2</v>
      </c>
      <c r="G32" s="2">
        <v>1</v>
      </c>
      <c r="H32" s="2">
        <v>0.15</v>
      </c>
      <c r="I32" s="3">
        <v>130.30000000000001</v>
      </c>
      <c r="K32" s="3">
        <f t="shared" si="0"/>
        <v>99.5</v>
      </c>
      <c r="L32" s="3">
        <f t="shared" si="1"/>
        <v>102.5</v>
      </c>
      <c r="M32" s="3">
        <f t="shared" si="2"/>
        <v>100</v>
      </c>
      <c r="O32" s="4">
        <f t="shared" si="3"/>
        <v>4.1666666666666664E-2</v>
      </c>
      <c r="P32" s="3">
        <f t="shared" si="4"/>
        <v>2.5</v>
      </c>
      <c r="Q32" s="3">
        <f t="shared" si="5"/>
        <v>0.5</v>
      </c>
      <c r="R32" s="3">
        <f t="shared" si="6"/>
        <v>3</v>
      </c>
      <c r="S32" s="3">
        <f t="shared" si="7"/>
        <v>130.30000000000001</v>
      </c>
      <c r="T32" s="3"/>
      <c r="U32" s="3"/>
      <c r="V32" s="3"/>
      <c r="W32" s="3"/>
      <c r="X32" s="3"/>
      <c r="Y32" s="3"/>
      <c r="Z32" s="3"/>
      <c r="AA32" s="3"/>
      <c r="AB32" s="3"/>
      <c r="AC32" s="3"/>
      <c r="AD32" s="2"/>
      <c r="AE32" s="1">
        <v>27</v>
      </c>
      <c r="AF32" s="3">
        <v>4.8</v>
      </c>
      <c r="AG32" s="4">
        <v>9.5000000000000001E-2</v>
      </c>
      <c r="AH32" s="4">
        <v>0.56999999999999995</v>
      </c>
      <c r="AI32" s="2">
        <v>1.04</v>
      </c>
      <c r="AJ32" s="3">
        <v>146.80000000000001</v>
      </c>
      <c r="AM32" s="4">
        <f t="shared" si="13"/>
        <v>0.28888888888888892</v>
      </c>
      <c r="AN32" s="2">
        <f t="shared" si="19"/>
        <v>7.0101314847669292</v>
      </c>
      <c r="AO32" s="3">
        <f t="shared" si="14"/>
        <v>66.499999999999986</v>
      </c>
      <c r="AP32" s="3">
        <f t="shared" si="15"/>
        <v>146.80000000000001</v>
      </c>
      <c r="AQ32" s="3">
        <f t="shared" si="16"/>
        <v>19.211111111111109</v>
      </c>
      <c r="AR32" s="3">
        <f t="shared" si="17"/>
        <v>13.086587950348166</v>
      </c>
    </row>
    <row r="33" spans="2:44" x14ac:dyDescent="0.25">
      <c r="B33" s="1">
        <v>36</v>
      </c>
      <c r="C33" s="3">
        <v>4.4000000000000004</v>
      </c>
      <c r="D33" s="3">
        <v>5</v>
      </c>
      <c r="E33" s="4">
        <v>0</v>
      </c>
      <c r="F33" s="4">
        <v>0</v>
      </c>
      <c r="G33" s="2">
        <v>1</v>
      </c>
      <c r="H33" s="2">
        <v>0</v>
      </c>
      <c r="I33" s="3">
        <v>127</v>
      </c>
      <c r="K33" s="3">
        <f t="shared" si="0"/>
        <v>100</v>
      </c>
      <c r="L33" s="3">
        <f t="shared" si="1"/>
        <v>100</v>
      </c>
      <c r="M33" s="3">
        <f t="shared" si="2"/>
        <v>100</v>
      </c>
      <c r="O33" s="4">
        <f t="shared" si="3"/>
        <v>0</v>
      </c>
      <c r="P33" s="3">
        <f t="shared" si="4"/>
        <v>0</v>
      </c>
      <c r="Q33" s="3">
        <f t="shared" si="5"/>
        <v>0</v>
      </c>
      <c r="R33" s="3">
        <f t="shared" si="6"/>
        <v>0</v>
      </c>
      <c r="S33" s="3">
        <f t="shared" si="7"/>
        <v>127</v>
      </c>
      <c r="T33" s="3"/>
      <c r="U33" s="3"/>
      <c r="V33" s="3"/>
      <c r="W33" s="3"/>
      <c r="X33" s="3"/>
      <c r="Y33" s="3"/>
      <c r="Z33" s="3"/>
      <c r="AA33" s="3"/>
      <c r="AB33" s="3"/>
      <c r="AC33" s="3"/>
      <c r="AD33" s="2"/>
      <c r="AE33" s="1">
        <v>28</v>
      </c>
      <c r="AF33" s="3">
        <v>4.8</v>
      </c>
      <c r="AG33" s="4">
        <v>0.13500000000000001</v>
      </c>
      <c r="AH33" s="4">
        <v>0.52</v>
      </c>
      <c r="AI33" s="2">
        <v>1.21</v>
      </c>
      <c r="AJ33" s="3">
        <v>151.19999999999999</v>
      </c>
      <c r="AM33" s="4">
        <f t="shared" si="13"/>
        <v>0.33611111111111108</v>
      </c>
      <c r="AN33" s="2">
        <f t="shared" si="19"/>
        <v>6.9047159737178045</v>
      </c>
      <c r="AO33" s="3">
        <f t="shared" si="14"/>
        <v>65.5</v>
      </c>
      <c r="AP33" s="3">
        <f t="shared" si="15"/>
        <v>151.19999999999999</v>
      </c>
      <c r="AQ33" s="3">
        <f t="shared" si="16"/>
        <v>22.015277777777776</v>
      </c>
      <c r="AR33" s="3">
        <f t="shared" si="17"/>
        <v>14.560368900646678</v>
      </c>
    </row>
    <row r="34" spans="2:44" x14ac:dyDescent="0.25">
      <c r="B34" s="1">
        <v>37</v>
      </c>
      <c r="C34" s="3">
        <v>4.4000000000000004</v>
      </c>
      <c r="D34" s="3">
        <v>5.0999999999999996</v>
      </c>
      <c r="E34" s="4">
        <v>2E-3</v>
      </c>
      <c r="F34" s="4">
        <v>1.4999999999999999E-2</v>
      </c>
      <c r="G34" s="2">
        <v>1</v>
      </c>
      <c r="H34" s="2">
        <v>0.1</v>
      </c>
      <c r="I34" s="3">
        <v>129</v>
      </c>
      <c r="K34" s="3">
        <f t="shared" si="0"/>
        <v>99.8</v>
      </c>
      <c r="L34" s="3">
        <f t="shared" si="1"/>
        <v>101.5</v>
      </c>
      <c r="M34" s="3">
        <f t="shared" si="2"/>
        <v>100</v>
      </c>
      <c r="O34" s="4">
        <f t="shared" si="3"/>
        <v>2.777777777777778E-2</v>
      </c>
      <c r="P34" s="3">
        <f t="shared" si="4"/>
        <v>1.5</v>
      </c>
      <c r="Q34" s="3">
        <f t="shared" si="5"/>
        <v>0.20000000000000284</v>
      </c>
      <c r="R34" s="3">
        <f t="shared" si="6"/>
        <v>1.7000000000000028</v>
      </c>
      <c r="S34" s="3">
        <f t="shared" si="7"/>
        <v>129</v>
      </c>
      <c r="T34" s="3"/>
      <c r="U34" s="3"/>
      <c r="V34" s="3"/>
      <c r="W34" s="3"/>
      <c r="X34" s="3"/>
      <c r="Y34" s="3"/>
      <c r="Z34" s="3"/>
      <c r="AA34" s="3"/>
      <c r="AB34" s="3"/>
      <c r="AC34" s="3"/>
      <c r="AD34" s="2"/>
      <c r="AE34" s="1">
        <v>29</v>
      </c>
      <c r="AF34" s="3">
        <v>4.8</v>
      </c>
      <c r="AG34" s="4">
        <v>0.17</v>
      </c>
      <c r="AH34" s="4">
        <v>0.48</v>
      </c>
      <c r="AI34" s="2">
        <v>1.32</v>
      </c>
      <c r="AJ34" s="3">
        <v>154.80000000000001</v>
      </c>
      <c r="AM34" s="4">
        <f t="shared" si="13"/>
        <v>0.3666666666666667</v>
      </c>
      <c r="AN34" s="2">
        <f t="shared" si="19"/>
        <v>6.8520082181932409</v>
      </c>
      <c r="AO34" s="3">
        <f t="shared" si="14"/>
        <v>65</v>
      </c>
      <c r="AP34" s="3">
        <f t="shared" si="15"/>
        <v>154.80000000000001</v>
      </c>
      <c r="AQ34" s="3">
        <f t="shared" si="16"/>
        <v>23.833333333333336</v>
      </c>
      <c r="AR34" s="3">
        <f t="shared" si="17"/>
        <v>15.396210163652025</v>
      </c>
    </row>
    <row r="35" spans="2:44" x14ac:dyDescent="0.25">
      <c r="B35" s="1">
        <v>38</v>
      </c>
      <c r="C35" s="3">
        <v>4.4000000000000004</v>
      </c>
      <c r="D35" s="3">
        <v>5.6</v>
      </c>
      <c r="E35" s="4">
        <v>6.0000000000000001E-3</v>
      </c>
      <c r="F35" s="4">
        <v>0.03</v>
      </c>
      <c r="G35" s="2">
        <v>1</v>
      </c>
      <c r="H35" s="2">
        <v>0.18</v>
      </c>
      <c r="I35" s="3">
        <v>130.9</v>
      </c>
      <c r="K35" s="3">
        <f t="shared" si="0"/>
        <v>99.4</v>
      </c>
      <c r="L35" s="3">
        <f t="shared" si="1"/>
        <v>103</v>
      </c>
      <c r="M35" s="3">
        <f t="shared" si="2"/>
        <v>100</v>
      </c>
      <c r="O35" s="4">
        <f t="shared" si="3"/>
        <v>4.9999999999999996E-2</v>
      </c>
      <c r="P35" s="3">
        <f t="shared" si="4"/>
        <v>3</v>
      </c>
      <c r="Q35" s="3">
        <f t="shared" si="5"/>
        <v>0.59999999999999432</v>
      </c>
      <c r="R35" s="3">
        <f t="shared" si="6"/>
        <v>3.5999999999999943</v>
      </c>
      <c r="S35" s="3">
        <f t="shared" si="7"/>
        <v>130.9</v>
      </c>
      <c r="T35" s="3"/>
      <c r="U35" s="3"/>
      <c r="V35" s="3"/>
      <c r="W35" s="3"/>
      <c r="X35" s="3"/>
      <c r="Y35" s="3"/>
      <c r="Z35" s="3"/>
      <c r="AA35" s="3"/>
      <c r="AB35" s="3"/>
      <c r="AC35" s="3"/>
      <c r="AD35" s="2"/>
      <c r="AE35" s="1">
        <v>30</v>
      </c>
      <c r="AF35" s="3">
        <v>4.8</v>
      </c>
      <c r="AG35" s="4">
        <v>0.18</v>
      </c>
      <c r="AH35" s="4">
        <v>0.46500000000000002</v>
      </c>
      <c r="AI35" s="2">
        <v>1.36</v>
      </c>
      <c r="AJ35" s="3">
        <v>155</v>
      </c>
      <c r="AM35" s="4">
        <f t="shared" si="13"/>
        <v>0.37777777777777777</v>
      </c>
      <c r="AN35" s="2">
        <f t="shared" si="19"/>
        <v>6.7993004626686782</v>
      </c>
      <c r="AO35" s="3">
        <f t="shared" si="14"/>
        <v>64.5</v>
      </c>
      <c r="AP35" s="3">
        <f t="shared" si="15"/>
        <v>155</v>
      </c>
      <c r="AQ35" s="3">
        <f t="shared" si="16"/>
        <v>24.366666666666667</v>
      </c>
      <c r="AR35" s="3">
        <f t="shared" si="17"/>
        <v>15.72043010752688</v>
      </c>
    </row>
    <row r="36" spans="2:44" x14ac:dyDescent="0.25">
      <c r="B36" s="1">
        <v>39</v>
      </c>
      <c r="C36" s="3">
        <v>4.4000000000000004</v>
      </c>
      <c r="D36" s="3">
        <v>5.6</v>
      </c>
      <c r="E36" s="4">
        <v>0.01</v>
      </c>
      <c r="F36" s="4">
        <v>0.04</v>
      </c>
      <c r="G36" s="2">
        <v>1</v>
      </c>
      <c r="H36" s="2">
        <v>0.24</v>
      </c>
      <c r="I36" s="3">
        <v>131.5</v>
      </c>
      <c r="K36" s="3">
        <f t="shared" si="0"/>
        <v>99</v>
      </c>
      <c r="L36" s="3">
        <f t="shared" si="1"/>
        <v>104</v>
      </c>
      <c r="M36" s="3">
        <f t="shared" si="2"/>
        <v>100</v>
      </c>
      <c r="O36" s="4">
        <f t="shared" si="3"/>
        <v>6.6666666666666666E-2</v>
      </c>
      <c r="P36" s="3">
        <f t="shared" si="4"/>
        <v>4</v>
      </c>
      <c r="Q36" s="3">
        <f t="shared" si="5"/>
        <v>1</v>
      </c>
      <c r="R36" s="3">
        <f t="shared" si="6"/>
        <v>5</v>
      </c>
      <c r="S36" s="3">
        <f t="shared" si="7"/>
        <v>131.5</v>
      </c>
      <c r="T36" s="3"/>
      <c r="U36" s="3"/>
      <c r="V36" s="3"/>
      <c r="W36" s="3"/>
      <c r="X36" s="3"/>
      <c r="Y36" s="3"/>
      <c r="Z36" s="3"/>
      <c r="AA36" s="3"/>
      <c r="AB36" s="3"/>
      <c r="AC36" s="3"/>
      <c r="AD36" s="2"/>
      <c r="AE36" s="1">
        <v>31</v>
      </c>
      <c r="AF36" s="3">
        <v>4.8</v>
      </c>
      <c r="AG36" s="4">
        <v>0.19500000000000001</v>
      </c>
      <c r="AH36" s="4">
        <v>0.45</v>
      </c>
      <c r="AI36" s="2">
        <v>1.4</v>
      </c>
      <c r="AJ36" s="3">
        <v>156.80000000000001</v>
      </c>
      <c r="AM36" s="4">
        <f t="shared" si="13"/>
        <v>0.38888888888888884</v>
      </c>
      <c r="AN36" s="2">
        <f t="shared" si="19"/>
        <v>6.7993004626686782</v>
      </c>
      <c r="AO36" s="3">
        <f t="shared" si="14"/>
        <v>64.5</v>
      </c>
      <c r="AP36" s="3">
        <f t="shared" si="15"/>
        <v>156.80000000000001</v>
      </c>
      <c r="AQ36" s="3">
        <f t="shared" si="16"/>
        <v>25.083333333333332</v>
      </c>
      <c r="AR36" s="3">
        <f t="shared" si="17"/>
        <v>15.997023809523808</v>
      </c>
    </row>
    <row r="37" spans="2:44" x14ac:dyDescent="0.25">
      <c r="B37" s="1">
        <v>40</v>
      </c>
      <c r="C37" s="3">
        <v>4.4000000000000004</v>
      </c>
      <c r="D37" s="3">
        <v>4.9000000000000004</v>
      </c>
      <c r="E37" s="4">
        <v>0.03</v>
      </c>
      <c r="F37" s="4">
        <v>7.0000000000000007E-2</v>
      </c>
      <c r="G37" s="2">
        <v>1</v>
      </c>
      <c r="H37" s="2">
        <v>0.44</v>
      </c>
      <c r="I37" s="3">
        <v>135.4</v>
      </c>
      <c r="K37" s="3">
        <f t="shared" si="0"/>
        <v>97</v>
      </c>
      <c r="L37" s="3">
        <f t="shared" si="1"/>
        <v>107</v>
      </c>
      <c r="M37" s="3">
        <f t="shared" si="2"/>
        <v>100</v>
      </c>
      <c r="O37" s="4">
        <f t="shared" si="3"/>
        <v>0.12222222222222222</v>
      </c>
      <c r="P37" s="3">
        <f t="shared" si="4"/>
        <v>7</v>
      </c>
      <c r="Q37" s="3">
        <f t="shared" si="5"/>
        <v>3</v>
      </c>
      <c r="R37" s="3">
        <f t="shared" si="6"/>
        <v>10</v>
      </c>
      <c r="S37" s="3">
        <f t="shared" si="7"/>
        <v>135.4</v>
      </c>
      <c r="T37" s="3"/>
      <c r="U37" s="3"/>
      <c r="V37" s="3"/>
      <c r="W37" s="3"/>
      <c r="X37" s="3"/>
      <c r="Y37" s="3"/>
      <c r="Z37" s="3"/>
      <c r="AA37" s="3"/>
      <c r="AB37" s="3"/>
      <c r="AC37" s="3"/>
      <c r="AD37" s="2"/>
      <c r="AE37" s="1">
        <v>32</v>
      </c>
      <c r="AF37" s="3">
        <v>4.8</v>
      </c>
      <c r="AG37" s="4">
        <v>0.2</v>
      </c>
      <c r="AH37" s="4">
        <v>0.44500000000000001</v>
      </c>
      <c r="AI37" s="2">
        <v>1.42</v>
      </c>
      <c r="AJ37" s="3">
        <v>155.4</v>
      </c>
      <c r="AM37" s="4">
        <f t="shared" si="13"/>
        <v>0.39444444444444443</v>
      </c>
      <c r="AN37" s="2">
        <f t="shared" si="19"/>
        <v>6.7993004626686782</v>
      </c>
      <c r="AO37" s="3">
        <f t="shared" si="14"/>
        <v>64.5</v>
      </c>
      <c r="AP37" s="3">
        <f t="shared" si="15"/>
        <v>155.4</v>
      </c>
      <c r="AQ37" s="3">
        <f t="shared" si="16"/>
        <v>25.441666666666666</v>
      </c>
      <c r="AR37" s="3">
        <f t="shared" si="17"/>
        <v>16.371728871728873</v>
      </c>
    </row>
    <row r="38" spans="2:44" x14ac:dyDescent="0.25">
      <c r="B38" s="1">
        <v>41</v>
      </c>
      <c r="C38" s="3">
        <v>4.4000000000000004</v>
      </c>
      <c r="D38" s="3">
        <v>4.8</v>
      </c>
      <c r="E38" s="4">
        <v>4.4999999999999998E-2</v>
      </c>
      <c r="F38" s="4">
        <v>0.105</v>
      </c>
      <c r="G38" s="2">
        <v>1</v>
      </c>
      <c r="H38" s="2">
        <v>0.59</v>
      </c>
      <c r="I38" s="3">
        <v>138.6</v>
      </c>
      <c r="K38" s="3">
        <f t="shared" si="0"/>
        <v>95.5</v>
      </c>
      <c r="L38" s="3">
        <f t="shared" si="1"/>
        <v>110.5</v>
      </c>
      <c r="M38" s="3">
        <f t="shared" si="2"/>
        <v>100</v>
      </c>
      <c r="O38" s="4">
        <f t="shared" si="3"/>
        <v>0.16388888888888889</v>
      </c>
      <c r="P38" s="3">
        <f t="shared" si="4"/>
        <v>10.5</v>
      </c>
      <c r="Q38" s="3">
        <f t="shared" si="5"/>
        <v>4.5</v>
      </c>
      <c r="R38" s="3">
        <f t="shared" si="6"/>
        <v>15</v>
      </c>
      <c r="S38" s="3">
        <f t="shared" si="7"/>
        <v>138.6</v>
      </c>
      <c r="T38" s="3"/>
      <c r="U38" s="3"/>
      <c r="V38" s="3"/>
      <c r="W38" s="3"/>
      <c r="X38" s="3"/>
      <c r="Y38" s="3"/>
      <c r="Z38" s="3"/>
      <c r="AA38" s="3"/>
      <c r="AB38" s="3"/>
      <c r="AC38" s="3"/>
      <c r="AD38" s="2"/>
      <c r="AE38" s="1">
        <v>33</v>
      </c>
      <c r="AF38" s="3">
        <v>4.8</v>
      </c>
      <c r="AG38" s="4">
        <v>0.21</v>
      </c>
      <c r="AH38" s="4">
        <v>0.42499999999999999</v>
      </c>
      <c r="AI38" s="2">
        <v>1.45</v>
      </c>
      <c r="AJ38" s="3">
        <v>156.4</v>
      </c>
      <c r="AM38" s="4">
        <f t="shared" si="13"/>
        <v>0.40277777777777773</v>
      </c>
      <c r="AN38" s="2">
        <f t="shared" si="19"/>
        <v>6.6938849516195509</v>
      </c>
      <c r="AO38" s="3">
        <f t="shared" si="14"/>
        <v>63.5</v>
      </c>
      <c r="AP38" s="3">
        <f t="shared" si="15"/>
        <v>156.4</v>
      </c>
      <c r="AQ38" s="3">
        <f t="shared" si="16"/>
        <v>25.576388888888886</v>
      </c>
      <c r="AR38" s="3">
        <f t="shared" si="17"/>
        <v>16.353189826655299</v>
      </c>
    </row>
    <row r="39" spans="2:44" x14ac:dyDescent="0.25">
      <c r="B39" s="1">
        <v>42</v>
      </c>
      <c r="C39" s="3">
        <v>4.4000000000000004</v>
      </c>
      <c r="D39" s="3">
        <v>4.5999999999999996</v>
      </c>
      <c r="E39" s="4">
        <v>0.06</v>
      </c>
      <c r="F39" s="4">
        <v>0.13</v>
      </c>
      <c r="G39" s="2">
        <v>1</v>
      </c>
      <c r="H39" s="2">
        <v>0.7</v>
      </c>
      <c r="I39" s="3">
        <v>140.19999999999999</v>
      </c>
      <c r="K39" s="3">
        <f t="shared" si="0"/>
        <v>94</v>
      </c>
      <c r="L39" s="3">
        <f t="shared" si="1"/>
        <v>113</v>
      </c>
      <c r="M39" s="3">
        <f t="shared" si="2"/>
        <v>100</v>
      </c>
      <c r="O39" s="4">
        <f t="shared" si="3"/>
        <v>0.19444444444444442</v>
      </c>
      <c r="P39" s="3">
        <f t="shared" si="4"/>
        <v>13</v>
      </c>
      <c r="Q39" s="3">
        <f t="shared" si="5"/>
        <v>6</v>
      </c>
      <c r="R39" s="3">
        <f t="shared" si="6"/>
        <v>19</v>
      </c>
      <c r="S39" s="3">
        <f t="shared" si="7"/>
        <v>140.19999999999999</v>
      </c>
      <c r="T39" s="3"/>
      <c r="U39" s="3"/>
      <c r="V39" s="3"/>
      <c r="W39" s="3"/>
      <c r="X39" s="3"/>
      <c r="Y39" s="3"/>
      <c r="Z39" s="3"/>
      <c r="AA39" s="3"/>
      <c r="AB39" s="3"/>
      <c r="AC39" s="3"/>
      <c r="AD39" s="2"/>
      <c r="AE39" s="1">
        <v>34</v>
      </c>
      <c r="AF39" s="3">
        <v>4.8</v>
      </c>
      <c r="AG39" s="4">
        <v>0.21</v>
      </c>
      <c r="AH39" s="4">
        <v>0.43</v>
      </c>
      <c r="AI39" s="2">
        <v>1.44</v>
      </c>
      <c r="AJ39" s="3">
        <v>157.5</v>
      </c>
      <c r="AM39" s="4">
        <f t="shared" si="13"/>
        <v>0.39999999999999997</v>
      </c>
      <c r="AN39" s="2">
        <f t="shared" si="19"/>
        <v>6.7465927071441145</v>
      </c>
      <c r="AO39" s="3">
        <f t="shared" si="14"/>
        <v>64</v>
      </c>
      <c r="AP39" s="3">
        <f t="shared" si="15"/>
        <v>157.5</v>
      </c>
      <c r="AQ39" s="3">
        <f t="shared" si="16"/>
        <v>25.599999999999998</v>
      </c>
      <c r="AR39" s="3">
        <f t="shared" si="17"/>
        <v>16.253968253968253</v>
      </c>
    </row>
    <row r="40" spans="2:44" x14ac:dyDescent="0.25">
      <c r="B40" s="1">
        <v>43</v>
      </c>
      <c r="C40" s="3">
        <v>4.4000000000000004</v>
      </c>
      <c r="D40" s="3">
        <v>4.5999999999999996</v>
      </c>
      <c r="E40" s="4">
        <v>7.4999999999999997E-2</v>
      </c>
      <c r="F40" s="4">
        <v>0.16</v>
      </c>
      <c r="G40" s="2">
        <v>1</v>
      </c>
      <c r="H40" s="2">
        <v>0.83</v>
      </c>
      <c r="I40" s="3">
        <v>142.69999999999999</v>
      </c>
      <c r="K40" s="3">
        <f t="shared" si="0"/>
        <v>92.5</v>
      </c>
      <c r="L40" s="3">
        <f t="shared" si="1"/>
        <v>116</v>
      </c>
      <c r="M40" s="3">
        <f t="shared" si="2"/>
        <v>100</v>
      </c>
      <c r="O40" s="4">
        <f t="shared" si="3"/>
        <v>0.23055555555555554</v>
      </c>
      <c r="P40" s="3">
        <f t="shared" si="4"/>
        <v>16</v>
      </c>
      <c r="Q40" s="3">
        <f t="shared" si="5"/>
        <v>7.5</v>
      </c>
      <c r="R40" s="3">
        <f t="shared" si="6"/>
        <v>23.5</v>
      </c>
      <c r="S40" s="3">
        <f t="shared" si="7"/>
        <v>142.69999999999999</v>
      </c>
      <c r="T40" s="3"/>
      <c r="U40" s="3"/>
      <c r="V40" s="3"/>
      <c r="W40" s="3"/>
      <c r="X40" s="3"/>
      <c r="Y40" s="3"/>
      <c r="Z40" s="3"/>
      <c r="AA40" s="3"/>
      <c r="AB40" s="3"/>
      <c r="AC40" s="3"/>
      <c r="AD40" s="2"/>
      <c r="AE40" s="1">
        <v>35</v>
      </c>
      <c r="AF40" s="3">
        <v>4.8</v>
      </c>
      <c r="AG40" s="4">
        <v>0.23499999999999999</v>
      </c>
      <c r="AH40" s="4">
        <v>0.39</v>
      </c>
      <c r="AI40" s="2">
        <v>1.55</v>
      </c>
      <c r="AJ40" s="3">
        <v>159</v>
      </c>
      <c r="AM40" s="4">
        <f t="shared" si="13"/>
        <v>0.43055555555555558</v>
      </c>
      <c r="AN40" s="2">
        <f t="shared" si="19"/>
        <v>6.5884694405704245</v>
      </c>
      <c r="AO40" s="3">
        <f t="shared" si="14"/>
        <v>62.5</v>
      </c>
      <c r="AP40" s="3">
        <f t="shared" si="15"/>
        <v>159</v>
      </c>
      <c r="AQ40" s="3">
        <f t="shared" si="16"/>
        <v>26.909722222222225</v>
      </c>
      <c r="AR40" s="3">
        <f t="shared" si="17"/>
        <v>16.924353598881904</v>
      </c>
    </row>
    <row r="41" spans="2:44" x14ac:dyDescent="0.25">
      <c r="B41" s="1">
        <v>44</v>
      </c>
      <c r="C41" s="3">
        <v>4.4000000000000004</v>
      </c>
      <c r="D41" s="3">
        <v>4.5</v>
      </c>
      <c r="E41" s="4">
        <v>9.5000000000000001E-2</v>
      </c>
      <c r="F41" s="4">
        <v>0.19500000000000001</v>
      </c>
      <c r="G41" s="2">
        <v>1</v>
      </c>
      <c r="H41" s="2">
        <v>0.93</v>
      </c>
      <c r="I41" s="3">
        <v>145.4</v>
      </c>
      <c r="K41" s="3">
        <f t="shared" si="0"/>
        <v>90.5</v>
      </c>
      <c r="L41" s="3">
        <f t="shared" si="1"/>
        <v>119.5</v>
      </c>
      <c r="M41" s="3">
        <f t="shared" si="2"/>
        <v>100</v>
      </c>
      <c r="O41" s="4">
        <f t="shared" si="3"/>
        <v>0.25833333333333336</v>
      </c>
      <c r="P41" s="3">
        <f t="shared" si="4"/>
        <v>19.5</v>
      </c>
      <c r="Q41" s="3">
        <f t="shared" si="5"/>
        <v>9.5</v>
      </c>
      <c r="R41" s="3">
        <f t="shared" si="6"/>
        <v>29</v>
      </c>
      <c r="S41" s="3">
        <f t="shared" si="7"/>
        <v>145.4</v>
      </c>
      <c r="T41" s="3"/>
      <c r="U41" s="3"/>
      <c r="V41" s="3"/>
      <c r="W41" s="3"/>
      <c r="X41" s="3"/>
      <c r="Y41" s="3"/>
      <c r="Z41" s="3"/>
      <c r="AA41" s="3"/>
      <c r="AB41" s="3"/>
      <c r="AC41" s="3"/>
      <c r="AD41" s="2"/>
      <c r="AE41" s="1">
        <v>36</v>
      </c>
      <c r="AF41" s="3">
        <v>4.8</v>
      </c>
      <c r="AG41" s="4">
        <v>0.23</v>
      </c>
      <c r="AH41" s="4">
        <v>0.4</v>
      </c>
      <c r="AI41" s="2">
        <v>1.53</v>
      </c>
      <c r="AJ41" s="3">
        <v>159.1</v>
      </c>
      <c r="AM41" s="4">
        <f t="shared" si="13"/>
        <v>0.42499999999999999</v>
      </c>
      <c r="AN41" s="2">
        <f t="shared" si="19"/>
        <v>6.6411771960949881</v>
      </c>
      <c r="AO41" s="3">
        <f t="shared" si="14"/>
        <v>63</v>
      </c>
      <c r="AP41" s="3">
        <f t="shared" si="15"/>
        <v>159.1</v>
      </c>
      <c r="AQ41" s="3">
        <f t="shared" si="16"/>
        <v>26.775000000000002</v>
      </c>
      <c r="AR41" s="3">
        <f t="shared" si="17"/>
        <v>16.829038340666251</v>
      </c>
    </row>
    <row r="42" spans="2:44" x14ac:dyDescent="0.25">
      <c r="B42" s="1">
        <v>45</v>
      </c>
      <c r="C42" s="3">
        <v>4.4000000000000004</v>
      </c>
      <c r="D42" s="3">
        <v>4.5</v>
      </c>
      <c r="E42" s="4">
        <v>0.115</v>
      </c>
      <c r="F42" s="4">
        <v>0.22500000000000001</v>
      </c>
      <c r="G42" s="2">
        <v>1</v>
      </c>
      <c r="H42" s="2">
        <v>1.04</v>
      </c>
      <c r="I42" s="3">
        <v>147</v>
      </c>
      <c r="K42" s="3">
        <f t="shared" si="0"/>
        <v>88.5</v>
      </c>
      <c r="L42" s="3">
        <f t="shared" si="1"/>
        <v>122.5</v>
      </c>
      <c r="M42" s="3">
        <f t="shared" si="2"/>
        <v>100</v>
      </c>
      <c r="O42" s="4">
        <f t="shared" si="3"/>
        <v>0.28888888888888892</v>
      </c>
      <c r="P42" s="3">
        <f t="shared" si="4"/>
        <v>22.5</v>
      </c>
      <c r="Q42" s="3">
        <f t="shared" si="5"/>
        <v>11.5</v>
      </c>
      <c r="R42" s="3">
        <f t="shared" si="6"/>
        <v>34</v>
      </c>
      <c r="S42" s="3">
        <f t="shared" si="7"/>
        <v>147</v>
      </c>
      <c r="T42" s="3"/>
      <c r="U42" s="3"/>
      <c r="V42" s="3"/>
      <c r="W42" s="3"/>
      <c r="X42" s="3"/>
      <c r="Y42" s="3"/>
      <c r="Z42" s="3"/>
      <c r="AA42" s="3"/>
      <c r="AB42" s="3"/>
      <c r="AC42" s="3"/>
      <c r="AD42" s="2"/>
      <c r="AE42" s="1">
        <v>37</v>
      </c>
      <c r="AF42" s="3">
        <v>4.8</v>
      </c>
      <c r="AG42" s="4">
        <v>0.22500000000000001</v>
      </c>
      <c r="AH42" s="4">
        <v>0.40500000000000003</v>
      </c>
      <c r="AI42" s="2">
        <v>1.51</v>
      </c>
      <c r="AJ42" s="3">
        <v>158.69999999999999</v>
      </c>
      <c r="AM42" s="4">
        <f t="shared" si="13"/>
        <v>0.41944444444444445</v>
      </c>
      <c r="AN42" s="2">
        <f t="shared" si="19"/>
        <v>6.6411771960949881</v>
      </c>
      <c r="AO42" s="3">
        <f t="shared" si="14"/>
        <v>63</v>
      </c>
      <c r="AP42" s="3">
        <f t="shared" si="15"/>
        <v>158.69999999999999</v>
      </c>
      <c r="AQ42" s="3">
        <f t="shared" si="16"/>
        <v>26.425000000000004</v>
      </c>
      <c r="AR42" s="3">
        <f t="shared" si="17"/>
        <v>16.650913673597987</v>
      </c>
    </row>
    <row r="43" spans="2:44" x14ac:dyDescent="0.25">
      <c r="B43" s="1">
        <v>46</v>
      </c>
      <c r="C43" s="3">
        <v>4.4000000000000004</v>
      </c>
      <c r="D43" s="3">
        <v>4.5</v>
      </c>
      <c r="E43" s="4">
        <v>0.13500000000000001</v>
      </c>
      <c r="F43" s="4">
        <v>0.255</v>
      </c>
      <c r="G43" s="2">
        <v>1</v>
      </c>
      <c r="H43" s="2">
        <v>1.1299999999999999</v>
      </c>
      <c r="I43" s="3">
        <v>148.80000000000001</v>
      </c>
      <c r="K43" s="3">
        <f t="shared" si="0"/>
        <v>86.5</v>
      </c>
      <c r="L43" s="3">
        <f t="shared" si="1"/>
        <v>125.5</v>
      </c>
      <c r="M43" s="3">
        <f t="shared" si="2"/>
        <v>100</v>
      </c>
      <c r="O43" s="4">
        <f t="shared" si="3"/>
        <v>0.31388888888888883</v>
      </c>
      <c r="P43" s="3">
        <f t="shared" si="4"/>
        <v>25.5</v>
      </c>
      <c r="Q43" s="3">
        <f t="shared" si="5"/>
        <v>13.5</v>
      </c>
      <c r="R43" s="3">
        <f t="shared" si="6"/>
        <v>39</v>
      </c>
      <c r="S43" s="3">
        <f t="shared" si="7"/>
        <v>148.80000000000001</v>
      </c>
      <c r="T43" s="3"/>
      <c r="U43" s="3"/>
      <c r="V43" s="3"/>
      <c r="W43" s="3"/>
      <c r="X43" s="3"/>
      <c r="Y43" s="3"/>
      <c r="Z43" s="3"/>
      <c r="AA43" s="3"/>
      <c r="AB43" s="3"/>
      <c r="AC43" s="3"/>
      <c r="AD43" s="2"/>
      <c r="AE43" s="1">
        <v>38</v>
      </c>
      <c r="AF43" s="3">
        <v>4.8</v>
      </c>
      <c r="AG43" s="4">
        <v>0.22</v>
      </c>
      <c r="AH43" s="4">
        <v>0.41</v>
      </c>
      <c r="AI43" s="2">
        <v>1.49</v>
      </c>
      <c r="AJ43" s="3">
        <v>157.80000000000001</v>
      </c>
      <c r="AM43" s="4">
        <f t="shared" si="13"/>
        <v>0.41388888888888886</v>
      </c>
      <c r="AN43" s="2">
        <f t="shared" si="19"/>
        <v>6.6411771960949881</v>
      </c>
      <c r="AO43" s="3">
        <f t="shared" si="14"/>
        <v>63</v>
      </c>
      <c r="AP43" s="3">
        <f t="shared" si="15"/>
        <v>157.80000000000001</v>
      </c>
      <c r="AQ43" s="3">
        <f t="shared" si="16"/>
        <v>26.074999999999999</v>
      </c>
      <c r="AR43" s="3">
        <f t="shared" si="17"/>
        <v>16.524081115335868</v>
      </c>
    </row>
    <row r="44" spans="2:44" x14ac:dyDescent="0.25">
      <c r="B44" s="1">
        <v>47</v>
      </c>
      <c r="C44" s="3">
        <v>4.5</v>
      </c>
      <c r="D44" s="3">
        <v>4.5</v>
      </c>
      <c r="E44" s="4">
        <v>0.15</v>
      </c>
      <c r="F44" s="4">
        <v>0.27500000000000002</v>
      </c>
      <c r="G44" s="2">
        <v>1</v>
      </c>
      <c r="H44" s="2">
        <v>1.18</v>
      </c>
      <c r="I44" s="3">
        <v>148.5</v>
      </c>
      <c r="K44" s="3">
        <f t="shared" si="0"/>
        <v>85</v>
      </c>
      <c r="L44" s="3">
        <f t="shared" si="1"/>
        <v>127.5</v>
      </c>
      <c r="M44" s="3">
        <f t="shared" si="2"/>
        <v>100</v>
      </c>
      <c r="O44" s="4">
        <f t="shared" ref="O44:O51" si="21">H44/3.6</f>
        <v>0.32777777777777778</v>
      </c>
      <c r="P44" s="3">
        <f t="shared" ref="P44:P51" si="22">L44-M44</f>
        <v>27.5</v>
      </c>
      <c r="Q44" s="3">
        <f t="shared" ref="Q44:Q51" si="23">M44-K44</f>
        <v>15</v>
      </c>
      <c r="R44" s="3">
        <f t="shared" ref="R44:R51" si="24">P44+Q44</f>
        <v>42.5</v>
      </c>
      <c r="S44" s="3">
        <f t="shared" si="7"/>
        <v>148.5</v>
      </c>
      <c r="T44" s="3"/>
      <c r="U44" s="3"/>
      <c r="V44" s="3"/>
      <c r="W44" s="3"/>
      <c r="X44" s="3"/>
      <c r="Y44" s="3"/>
      <c r="Z44" s="3"/>
      <c r="AA44" s="3"/>
      <c r="AB44" s="3"/>
      <c r="AC44" s="3"/>
      <c r="AD44" s="2"/>
      <c r="AE44" s="1">
        <v>39</v>
      </c>
      <c r="AF44" s="3">
        <v>4.8</v>
      </c>
      <c r="AG44" s="4">
        <v>0.215</v>
      </c>
      <c r="AH44" s="4">
        <v>0.42</v>
      </c>
      <c r="AI44" s="2">
        <v>1.47</v>
      </c>
      <c r="AJ44" s="3">
        <v>158.1</v>
      </c>
      <c r="AM44" s="4">
        <f t="shared" si="13"/>
        <v>0.40833333333333333</v>
      </c>
      <c r="AN44" s="2">
        <f t="shared" si="19"/>
        <v>6.6938849516195509</v>
      </c>
      <c r="AO44" s="3">
        <f t="shared" si="14"/>
        <v>63.5</v>
      </c>
      <c r="AP44" s="3">
        <f t="shared" si="15"/>
        <v>158.1</v>
      </c>
      <c r="AQ44" s="3">
        <f t="shared" si="16"/>
        <v>25.929166666666667</v>
      </c>
      <c r="AR44" s="3">
        <f t="shared" si="17"/>
        <v>16.40048492515286</v>
      </c>
    </row>
    <row r="45" spans="2:44" x14ac:dyDescent="0.25">
      <c r="B45" s="1">
        <v>48</v>
      </c>
      <c r="C45" s="3">
        <v>4.5</v>
      </c>
      <c r="D45" s="3">
        <v>4.5</v>
      </c>
      <c r="E45" s="4">
        <v>0.16500000000000001</v>
      </c>
      <c r="F45" s="4">
        <v>0.315</v>
      </c>
      <c r="G45" s="2">
        <v>1</v>
      </c>
      <c r="H45" s="2">
        <v>1.26</v>
      </c>
      <c r="I45" s="3">
        <v>151</v>
      </c>
      <c r="K45" s="3">
        <f t="shared" si="0"/>
        <v>83.5</v>
      </c>
      <c r="L45" s="3">
        <f t="shared" si="1"/>
        <v>131.5</v>
      </c>
      <c r="M45" s="3">
        <f t="shared" si="2"/>
        <v>100</v>
      </c>
      <c r="O45" s="4">
        <f t="shared" si="21"/>
        <v>0.35</v>
      </c>
      <c r="P45" s="3">
        <f t="shared" si="22"/>
        <v>31.5</v>
      </c>
      <c r="Q45" s="3">
        <f t="shared" si="23"/>
        <v>16.5</v>
      </c>
      <c r="R45" s="3">
        <f t="shared" si="24"/>
        <v>48</v>
      </c>
      <c r="S45" s="3">
        <f t="shared" si="7"/>
        <v>151</v>
      </c>
      <c r="T45" s="3"/>
      <c r="U45" s="3"/>
      <c r="V45" s="3"/>
      <c r="W45" s="3"/>
      <c r="X45" s="3"/>
      <c r="Y45" s="3"/>
      <c r="Z45" s="3"/>
      <c r="AA45" s="3"/>
      <c r="AB45" s="3"/>
      <c r="AC45" s="3"/>
      <c r="AD45" s="2"/>
      <c r="AE45" s="1">
        <v>40</v>
      </c>
      <c r="AF45" s="3">
        <v>4.8</v>
      </c>
      <c r="AG45" s="4">
        <v>0.21</v>
      </c>
      <c r="AH45" s="4">
        <v>0.43</v>
      </c>
      <c r="AI45" s="2">
        <v>1.45</v>
      </c>
      <c r="AJ45" s="3">
        <v>157.19999999999999</v>
      </c>
      <c r="AM45" s="4">
        <f t="shared" si="13"/>
        <v>0.40277777777777773</v>
      </c>
      <c r="AN45" s="2">
        <f t="shared" si="19"/>
        <v>6.7465927071441145</v>
      </c>
      <c r="AO45" s="3">
        <f t="shared" si="14"/>
        <v>64</v>
      </c>
      <c r="AP45" s="3">
        <f t="shared" si="15"/>
        <v>157.19999999999999</v>
      </c>
      <c r="AQ45" s="3">
        <f t="shared" si="16"/>
        <v>25.777777777777775</v>
      </c>
      <c r="AR45" s="3">
        <f t="shared" si="17"/>
        <v>16.398077466779757</v>
      </c>
    </row>
    <row r="46" spans="2:44" x14ac:dyDescent="0.25">
      <c r="B46" s="1">
        <v>49</v>
      </c>
      <c r="C46" s="3">
        <v>4.5</v>
      </c>
      <c r="D46" s="3">
        <v>4.5</v>
      </c>
      <c r="E46" s="4">
        <v>0.17499999999999999</v>
      </c>
      <c r="F46" s="4">
        <v>0.34</v>
      </c>
      <c r="G46" s="2">
        <v>1</v>
      </c>
      <c r="H46" s="2">
        <v>1.3</v>
      </c>
      <c r="I46" s="3">
        <v>151</v>
      </c>
      <c r="K46" s="3">
        <f t="shared" si="0"/>
        <v>82.5</v>
      </c>
      <c r="L46" s="3">
        <f t="shared" si="1"/>
        <v>134</v>
      </c>
      <c r="M46" s="3">
        <f t="shared" si="2"/>
        <v>100</v>
      </c>
      <c r="O46" s="4">
        <f t="shared" si="21"/>
        <v>0.3611111111111111</v>
      </c>
      <c r="P46" s="3">
        <f t="shared" si="22"/>
        <v>34</v>
      </c>
      <c r="Q46" s="3">
        <f t="shared" si="23"/>
        <v>17.5</v>
      </c>
      <c r="R46" s="3">
        <f t="shared" si="24"/>
        <v>51.5</v>
      </c>
      <c r="S46" s="3">
        <f t="shared" si="7"/>
        <v>151</v>
      </c>
      <c r="T46" s="3"/>
      <c r="U46" s="3"/>
      <c r="V46" s="3"/>
      <c r="W46" s="3"/>
      <c r="X46" s="3"/>
      <c r="Y46" s="3"/>
      <c r="Z46" s="3"/>
      <c r="AA46" s="3"/>
      <c r="AB46" s="3"/>
      <c r="AC46" s="3"/>
      <c r="AD46" s="2"/>
    </row>
    <row r="47" spans="2:44" x14ac:dyDescent="0.25">
      <c r="B47" s="1">
        <v>50</v>
      </c>
      <c r="C47" s="3">
        <v>4.5</v>
      </c>
      <c r="D47" s="3">
        <v>4.5</v>
      </c>
      <c r="E47" s="4">
        <v>0.185</v>
      </c>
      <c r="F47" s="4">
        <v>0.36499999999999999</v>
      </c>
      <c r="G47" s="2">
        <v>1</v>
      </c>
      <c r="H47" s="2">
        <v>1.34</v>
      </c>
      <c r="I47" s="3">
        <v>152.4</v>
      </c>
      <c r="K47" s="3">
        <f t="shared" si="0"/>
        <v>81.5</v>
      </c>
      <c r="L47" s="3">
        <f t="shared" si="1"/>
        <v>136.5</v>
      </c>
      <c r="M47" s="3">
        <f t="shared" si="2"/>
        <v>100</v>
      </c>
      <c r="O47" s="4">
        <f t="shared" si="21"/>
        <v>0.37222222222222223</v>
      </c>
      <c r="P47" s="3">
        <f t="shared" si="22"/>
        <v>36.5</v>
      </c>
      <c r="Q47" s="3">
        <f t="shared" si="23"/>
        <v>18.5</v>
      </c>
      <c r="R47" s="3">
        <f t="shared" si="24"/>
        <v>55</v>
      </c>
      <c r="S47" s="3">
        <f t="shared" si="7"/>
        <v>152.4</v>
      </c>
      <c r="T47" s="3"/>
      <c r="U47" s="3"/>
      <c r="V47" s="3"/>
      <c r="W47" s="3"/>
      <c r="X47" s="3"/>
      <c r="Y47" s="3"/>
      <c r="Z47" s="3"/>
      <c r="AA47" s="3"/>
      <c r="AB47" s="3"/>
      <c r="AC47" s="3"/>
      <c r="AD47" s="2"/>
    </row>
    <row r="48" spans="2:44" x14ac:dyDescent="0.25">
      <c r="B48" s="1">
        <v>51</v>
      </c>
      <c r="C48" s="3">
        <v>4.5</v>
      </c>
      <c r="D48" s="3">
        <v>4.5</v>
      </c>
      <c r="E48" s="4">
        <v>0.19500000000000001</v>
      </c>
      <c r="F48" s="4">
        <v>0.38</v>
      </c>
      <c r="G48" s="2">
        <v>1</v>
      </c>
      <c r="H48" s="2">
        <v>1.37</v>
      </c>
      <c r="I48" s="3">
        <v>152.5</v>
      </c>
      <c r="K48" s="3">
        <f t="shared" si="0"/>
        <v>80.5</v>
      </c>
      <c r="L48" s="3">
        <f t="shared" si="1"/>
        <v>138</v>
      </c>
      <c r="M48" s="3">
        <f t="shared" si="2"/>
        <v>100</v>
      </c>
      <c r="O48" s="4">
        <f t="shared" si="21"/>
        <v>0.38055555555555559</v>
      </c>
      <c r="P48" s="3">
        <f t="shared" si="22"/>
        <v>38</v>
      </c>
      <c r="Q48" s="3">
        <f t="shared" si="23"/>
        <v>19.5</v>
      </c>
      <c r="R48" s="3">
        <f t="shared" si="24"/>
        <v>57.5</v>
      </c>
      <c r="S48" s="3">
        <f t="shared" si="7"/>
        <v>152.5</v>
      </c>
      <c r="T48" s="3"/>
      <c r="U48" s="3"/>
      <c r="V48" s="3"/>
      <c r="W48" s="3"/>
      <c r="X48" s="3"/>
      <c r="Y48" s="3"/>
      <c r="Z48" s="3"/>
      <c r="AA48" s="3"/>
      <c r="AB48" s="3"/>
      <c r="AC48" s="3"/>
      <c r="AD48" s="2"/>
    </row>
    <row r="49" spans="2:30" x14ac:dyDescent="0.25">
      <c r="B49" s="1">
        <v>52</v>
      </c>
      <c r="C49" s="3">
        <v>4.5</v>
      </c>
      <c r="D49" s="3">
        <v>4.5</v>
      </c>
      <c r="E49" s="4">
        <v>0.19500000000000001</v>
      </c>
      <c r="F49" s="4">
        <v>0.40500000000000003</v>
      </c>
      <c r="G49" s="2">
        <v>1</v>
      </c>
      <c r="H49" s="2">
        <v>1.39</v>
      </c>
      <c r="I49" s="3">
        <v>154</v>
      </c>
      <c r="K49" s="3">
        <f t="shared" si="0"/>
        <v>80.5</v>
      </c>
      <c r="L49" s="3">
        <f t="shared" si="1"/>
        <v>140.5</v>
      </c>
      <c r="M49" s="3">
        <f t="shared" si="2"/>
        <v>100</v>
      </c>
      <c r="O49" s="4">
        <f t="shared" si="21"/>
        <v>0.38611111111111107</v>
      </c>
      <c r="P49" s="3">
        <f t="shared" si="22"/>
        <v>40.5</v>
      </c>
      <c r="Q49" s="3">
        <f t="shared" si="23"/>
        <v>19.5</v>
      </c>
      <c r="R49" s="3">
        <f t="shared" si="24"/>
        <v>60</v>
      </c>
      <c r="S49" s="3">
        <f t="shared" si="7"/>
        <v>154</v>
      </c>
      <c r="T49" s="3"/>
      <c r="U49" s="3"/>
      <c r="V49" s="3"/>
      <c r="W49" s="3"/>
      <c r="X49" s="3"/>
      <c r="Y49" s="3"/>
      <c r="Z49" s="3"/>
      <c r="AA49" s="3"/>
      <c r="AB49" s="3"/>
      <c r="AC49" s="3"/>
      <c r="AD49" s="2"/>
    </row>
    <row r="50" spans="2:30" x14ac:dyDescent="0.25">
      <c r="B50" s="1">
        <v>53</v>
      </c>
      <c r="C50" s="3">
        <v>4.5</v>
      </c>
      <c r="D50" s="3">
        <v>4.5</v>
      </c>
      <c r="E50" s="4">
        <v>0.2</v>
      </c>
      <c r="F50" s="4">
        <v>0.42</v>
      </c>
      <c r="G50" s="2">
        <v>1</v>
      </c>
      <c r="H50" s="2">
        <v>1.42</v>
      </c>
      <c r="I50" s="3">
        <v>154.4</v>
      </c>
      <c r="K50" s="3">
        <f t="shared" si="0"/>
        <v>80</v>
      </c>
      <c r="L50" s="3">
        <f t="shared" si="1"/>
        <v>142</v>
      </c>
      <c r="M50" s="3">
        <f t="shared" si="2"/>
        <v>100</v>
      </c>
      <c r="O50" s="4">
        <f t="shared" si="21"/>
        <v>0.39444444444444443</v>
      </c>
      <c r="P50" s="3">
        <f t="shared" si="22"/>
        <v>42</v>
      </c>
      <c r="Q50" s="3">
        <f t="shared" si="23"/>
        <v>20</v>
      </c>
      <c r="R50" s="3">
        <f t="shared" si="24"/>
        <v>62</v>
      </c>
      <c r="S50" s="3">
        <f t="shared" si="7"/>
        <v>154.4</v>
      </c>
      <c r="T50" s="3"/>
      <c r="U50" s="3"/>
      <c r="V50" s="3"/>
      <c r="W50" s="3"/>
      <c r="X50" s="3"/>
      <c r="Y50" s="3"/>
      <c r="Z50" s="3"/>
      <c r="AA50" s="3"/>
      <c r="AB50" s="3"/>
      <c r="AC50" s="3"/>
      <c r="AD50" s="2"/>
    </row>
    <row r="51" spans="2:30" x14ac:dyDescent="0.25">
      <c r="B51" s="1">
        <v>54</v>
      </c>
      <c r="C51" s="3">
        <v>4.5999999999999996</v>
      </c>
      <c r="D51" s="3">
        <v>4.5999999999999996</v>
      </c>
      <c r="E51" s="4">
        <v>0.20499999999999999</v>
      </c>
      <c r="F51" s="4">
        <v>0.42599999999999999</v>
      </c>
      <c r="G51" s="2">
        <v>1</v>
      </c>
      <c r="H51" s="2">
        <v>1.43</v>
      </c>
      <c r="I51" s="3">
        <v>154.5</v>
      </c>
      <c r="K51" s="3">
        <f t="shared" si="0"/>
        <v>79.5</v>
      </c>
      <c r="L51" s="3">
        <f t="shared" si="1"/>
        <v>142.6</v>
      </c>
      <c r="M51" s="3">
        <f t="shared" si="2"/>
        <v>100</v>
      </c>
      <c r="O51" s="4">
        <f t="shared" si="21"/>
        <v>0.3972222222222222</v>
      </c>
      <c r="P51" s="3">
        <f t="shared" si="22"/>
        <v>42.599999999999994</v>
      </c>
      <c r="Q51" s="3">
        <f t="shared" si="23"/>
        <v>20.5</v>
      </c>
      <c r="R51" s="3">
        <f t="shared" si="24"/>
        <v>63.099999999999994</v>
      </c>
      <c r="S51" s="3">
        <f t="shared" si="7"/>
        <v>154.5</v>
      </c>
      <c r="T51" s="3"/>
      <c r="U51" s="3"/>
      <c r="V51" s="3"/>
      <c r="W51" s="3"/>
      <c r="X51" s="3"/>
      <c r="Y51" s="3"/>
      <c r="Z51" s="3"/>
      <c r="AA51" s="3"/>
      <c r="AB51" s="3"/>
      <c r="AC51" s="3"/>
      <c r="AD51" s="2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51"/>
  <sheetViews>
    <sheetView topLeftCell="A10" workbookViewId="0">
      <selection activeCell="J40" sqref="J40"/>
    </sheetView>
  </sheetViews>
  <sheetFormatPr defaultRowHeight="15" x14ac:dyDescent="0.25"/>
  <cols>
    <col min="3" max="3" width="9.140625" style="4"/>
    <col min="4" max="4" width="9.140625" style="3"/>
    <col min="6" max="6" width="9.140625" style="16"/>
  </cols>
  <sheetData>
    <row r="3" spans="2:7" x14ac:dyDescent="0.25">
      <c r="C3" s="4" t="s">
        <v>4</v>
      </c>
      <c r="D3" s="3" t="s">
        <v>16</v>
      </c>
      <c r="E3" s="7"/>
      <c r="F3" s="4" t="s">
        <v>4</v>
      </c>
      <c r="G3" s="1" t="s">
        <v>18</v>
      </c>
    </row>
    <row r="4" spans="2:7" x14ac:dyDescent="0.25">
      <c r="C4" s="4" t="s">
        <v>14</v>
      </c>
      <c r="D4" s="3" t="s">
        <v>15</v>
      </c>
      <c r="E4" s="10"/>
      <c r="F4" s="4" t="s">
        <v>14</v>
      </c>
      <c r="G4" s="1" t="s">
        <v>15</v>
      </c>
    </row>
    <row r="5" spans="2:7" x14ac:dyDescent="0.25">
      <c r="F5" s="4">
        <v>0</v>
      </c>
      <c r="G5" s="3">
        <v>0</v>
      </c>
    </row>
    <row r="6" spans="2:7" x14ac:dyDescent="0.25">
      <c r="B6" s="1">
        <v>10</v>
      </c>
      <c r="C6" s="4">
        <v>0.39583333333333331</v>
      </c>
      <c r="D6" s="3">
        <v>42.5</v>
      </c>
      <c r="E6" s="3"/>
      <c r="F6" s="4">
        <v>2.777777777777778E-2</v>
      </c>
      <c r="G6" s="3">
        <v>1.7000000000000028</v>
      </c>
    </row>
    <row r="7" spans="2:7" x14ac:dyDescent="0.25">
      <c r="B7" s="1">
        <v>11</v>
      </c>
      <c r="C7" s="4">
        <v>0.39166666666666661</v>
      </c>
      <c r="D7" s="3">
        <v>42</v>
      </c>
      <c r="E7" s="3"/>
      <c r="F7" s="4">
        <v>4.1666666666666664E-2</v>
      </c>
      <c r="G7" s="3">
        <v>3</v>
      </c>
    </row>
    <row r="8" spans="2:7" x14ac:dyDescent="0.25">
      <c r="B8" s="1">
        <v>12</v>
      </c>
      <c r="C8" s="4">
        <v>0.38611111111111107</v>
      </c>
      <c r="D8" s="3">
        <v>40</v>
      </c>
      <c r="E8" s="3"/>
      <c r="F8" s="4">
        <v>4.9999999999999996E-2</v>
      </c>
      <c r="G8" s="3">
        <v>3.5999999999999943</v>
      </c>
    </row>
    <row r="9" spans="2:7" x14ac:dyDescent="0.25">
      <c r="B9" s="1">
        <v>13</v>
      </c>
      <c r="C9" s="4">
        <v>0.37777777777777777</v>
      </c>
      <c r="D9" s="3">
        <v>39</v>
      </c>
      <c r="E9" s="3"/>
      <c r="F9" s="4">
        <v>6.6666666666666666E-2</v>
      </c>
      <c r="G9" s="3">
        <v>5</v>
      </c>
    </row>
    <row r="10" spans="2:7" x14ac:dyDescent="0.25">
      <c r="B10" s="1">
        <v>14</v>
      </c>
      <c r="C10" s="4">
        <v>0.36388888888888887</v>
      </c>
      <c r="D10" s="3">
        <v>36</v>
      </c>
      <c r="E10" s="3"/>
      <c r="F10" s="4">
        <v>6.6666666666666666E-2</v>
      </c>
      <c r="G10" s="3">
        <v>5</v>
      </c>
    </row>
    <row r="11" spans="2:7" x14ac:dyDescent="0.25">
      <c r="B11" s="1">
        <v>15</v>
      </c>
      <c r="C11" s="4">
        <v>0.34444444444444444</v>
      </c>
      <c r="D11" s="3">
        <v>33</v>
      </c>
      <c r="E11" s="3"/>
      <c r="F11" s="4">
        <v>8.611111111111111E-2</v>
      </c>
      <c r="G11" s="3">
        <v>7</v>
      </c>
    </row>
    <row r="12" spans="2:7" x14ac:dyDescent="0.25">
      <c r="B12" s="1">
        <v>16</v>
      </c>
      <c r="C12" s="4">
        <v>0.31666666666666665</v>
      </c>
      <c r="D12" s="3">
        <v>27</v>
      </c>
      <c r="E12" s="3"/>
      <c r="F12" s="4">
        <v>0.10833333333333334</v>
      </c>
      <c r="G12" s="3">
        <v>9</v>
      </c>
    </row>
    <row r="13" spans="2:7" x14ac:dyDescent="0.25">
      <c r="B13" s="1">
        <v>17</v>
      </c>
      <c r="C13" s="4">
        <v>0.28888888888888892</v>
      </c>
      <c r="D13" s="3">
        <v>23</v>
      </c>
      <c r="E13" s="3"/>
      <c r="F13" s="4">
        <v>0.12222222222222222</v>
      </c>
      <c r="G13" s="3">
        <v>10</v>
      </c>
    </row>
    <row r="14" spans="2:7" x14ac:dyDescent="0.25">
      <c r="B14" s="1">
        <v>18</v>
      </c>
      <c r="C14" s="4">
        <v>0.2722222222222222</v>
      </c>
      <c r="D14" s="3">
        <v>21</v>
      </c>
      <c r="E14" s="3"/>
      <c r="F14" s="4">
        <v>0.13055555555555554</v>
      </c>
      <c r="G14" s="3">
        <v>11.5</v>
      </c>
    </row>
    <row r="15" spans="2:7" x14ac:dyDescent="0.25">
      <c r="B15" s="1">
        <v>19</v>
      </c>
      <c r="C15" s="4">
        <v>0.25277777777777777</v>
      </c>
      <c r="D15" s="3">
        <v>19</v>
      </c>
      <c r="E15" s="3"/>
      <c r="F15" s="4">
        <v>0.16388888888888889</v>
      </c>
      <c r="G15" s="3">
        <v>15</v>
      </c>
    </row>
    <row r="16" spans="2:7" x14ac:dyDescent="0.25">
      <c r="B16" s="1">
        <v>20</v>
      </c>
      <c r="C16" s="4">
        <v>0.21666666666666667</v>
      </c>
      <c r="D16" s="3">
        <v>15.5</v>
      </c>
      <c r="E16" s="3"/>
      <c r="F16" s="4">
        <v>0.16944444444444443</v>
      </c>
      <c r="G16" s="3">
        <v>15.5</v>
      </c>
    </row>
    <row r="17" spans="2:7" x14ac:dyDescent="0.25">
      <c r="B17" s="1">
        <v>21</v>
      </c>
      <c r="C17" s="4">
        <v>0.19444444444444442</v>
      </c>
      <c r="D17" s="3">
        <v>13</v>
      </c>
      <c r="E17" s="3"/>
      <c r="F17" s="4">
        <v>0.19444444444444442</v>
      </c>
      <c r="G17" s="3">
        <v>19</v>
      </c>
    </row>
    <row r="18" spans="2:7" x14ac:dyDescent="0.25">
      <c r="B18" s="1">
        <v>22</v>
      </c>
      <c r="C18" s="4">
        <v>0.16944444444444443</v>
      </c>
      <c r="D18" s="3">
        <v>11</v>
      </c>
      <c r="E18" s="3"/>
      <c r="F18" s="4">
        <v>0.19444444444444442</v>
      </c>
      <c r="G18" s="3">
        <v>19</v>
      </c>
    </row>
    <row r="19" spans="2:7" x14ac:dyDescent="0.25">
      <c r="B19" s="1">
        <v>23</v>
      </c>
      <c r="C19" s="4">
        <v>0.13055555555555554</v>
      </c>
      <c r="D19" s="3">
        <v>8</v>
      </c>
      <c r="E19" s="3"/>
      <c r="F19" s="4">
        <v>0.21666666666666667</v>
      </c>
      <c r="G19" s="3">
        <v>22.5</v>
      </c>
    </row>
    <row r="20" spans="2:7" x14ac:dyDescent="0.25">
      <c r="B20" s="1">
        <v>24</v>
      </c>
      <c r="C20" s="4">
        <v>0.10833333333333334</v>
      </c>
      <c r="D20" s="3">
        <v>6.5</v>
      </c>
      <c r="E20" s="3"/>
      <c r="F20" s="4">
        <v>0.23055555555555554</v>
      </c>
      <c r="G20" s="3">
        <v>23.5</v>
      </c>
    </row>
    <row r="21" spans="2:7" x14ac:dyDescent="0.25">
      <c r="B21" s="1">
        <v>25</v>
      </c>
      <c r="C21" s="4">
        <v>8.611111111111111E-2</v>
      </c>
      <c r="D21" s="3">
        <v>5</v>
      </c>
      <c r="E21" s="3"/>
      <c r="F21" s="4">
        <v>0.25277777777777777</v>
      </c>
      <c r="G21" s="3">
        <v>28</v>
      </c>
    </row>
    <row r="22" spans="2:7" x14ac:dyDescent="0.25">
      <c r="B22" s="1">
        <v>26</v>
      </c>
      <c r="C22" s="4">
        <v>6.6666666666666666E-2</v>
      </c>
      <c r="D22" s="3">
        <v>4</v>
      </c>
      <c r="E22" s="3"/>
      <c r="F22" s="4">
        <v>0.25833333333333336</v>
      </c>
      <c r="G22" s="3">
        <v>29</v>
      </c>
    </row>
    <row r="23" spans="2:7" x14ac:dyDescent="0.25">
      <c r="B23" s="1">
        <v>27</v>
      </c>
      <c r="C23" s="4">
        <v>4.1666666666666664E-2</v>
      </c>
      <c r="D23" s="3">
        <v>2.5</v>
      </c>
      <c r="E23" s="3"/>
      <c r="F23" s="4">
        <v>0.2722222222222222</v>
      </c>
      <c r="G23" s="3">
        <v>31.5</v>
      </c>
    </row>
    <row r="24" spans="2:7" x14ac:dyDescent="0.25">
      <c r="B24" s="1">
        <v>28</v>
      </c>
      <c r="C24" s="4">
        <v>0</v>
      </c>
      <c r="D24" s="3">
        <v>0</v>
      </c>
      <c r="E24" s="3"/>
      <c r="F24" s="4">
        <v>0.28888888888888892</v>
      </c>
      <c r="G24" s="3">
        <v>34.5</v>
      </c>
    </row>
    <row r="25" spans="2:7" x14ac:dyDescent="0.25">
      <c r="B25" s="1">
        <v>29</v>
      </c>
      <c r="C25" s="4">
        <v>2.777777777777778E-2</v>
      </c>
      <c r="D25" s="3">
        <v>1.5</v>
      </c>
      <c r="E25" s="3"/>
      <c r="F25" s="4">
        <v>0.28888888888888892</v>
      </c>
      <c r="G25" s="3">
        <v>34</v>
      </c>
    </row>
    <row r="26" spans="2:7" x14ac:dyDescent="0.25">
      <c r="B26" s="1">
        <v>30</v>
      </c>
      <c r="C26" s="4">
        <v>4.9999999999999996E-2</v>
      </c>
      <c r="D26" s="3">
        <v>3</v>
      </c>
      <c r="E26" s="3"/>
      <c r="F26" s="4">
        <v>0.31388888888888883</v>
      </c>
      <c r="G26" s="3">
        <v>39</v>
      </c>
    </row>
    <row r="27" spans="2:7" x14ac:dyDescent="0.25">
      <c r="B27" s="1">
        <v>31</v>
      </c>
      <c r="C27" s="4">
        <v>6.6666666666666666E-2</v>
      </c>
      <c r="D27" s="3">
        <v>4</v>
      </c>
      <c r="E27" s="3"/>
      <c r="F27" s="4">
        <v>0.31666666666666665</v>
      </c>
      <c r="G27" s="3">
        <v>41</v>
      </c>
    </row>
    <row r="28" spans="2:7" x14ac:dyDescent="0.25">
      <c r="B28" s="1">
        <v>32</v>
      </c>
      <c r="C28" s="4">
        <v>0.12222222222222222</v>
      </c>
      <c r="D28" s="3">
        <v>7</v>
      </c>
      <c r="E28" s="3"/>
      <c r="F28" s="4">
        <v>0.32777777777777778</v>
      </c>
      <c r="G28" s="3">
        <v>42.5</v>
      </c>
    </row>
    <row r="29" spans="2:7" x14ac:dyDescent="0.25">
      <c r="B29" s="1">
        <v>33</v>
      </c>
      <c r="C29" s="4">
        <v>0.16388888888888889</v>
      </c>
      <c r="D29" s="3">
        <v>10.5</v>
      </c>
      <c r="E29" s="3"/>
      <c r="F29" s="4">
        <v>0.34444444444444444</v>
      </c>
      <c r="G29" s="3">
        <v>49</v>
      </c>
    </row>
    <row r="30" spans="2:7" x14ac:dyDescent="0.25">
      <c r="B30" s="1">
        <v>34</v>
      </c>
      <c r="C30" s="4">
        <v>0.19444444444444442</v>
      </c>
      <c r="D30" s="3">
        <v>13</v>
      </c>
      <c r="E30" s="3"/>
      <c r="F30" s="4">
        <v>0.35</v>
      </c>
      <c r="G30" s="3">
        <v>48</v>
      </c>
    </row>
    <row r="31" spans="2:7" x14ac:dyDescent="0.25">
      <c r="B31" s="1">
        <v>35</v>
      </c>
      <c r="C31" s="4">
        <v>0.23055555555555554</v>
      </c>
      <c r="D31" s="3">
        <v>16</v>
      </c>
      <c r="E31" s="3"/>
      <c r="F31" s="4">
        <v>0.3611111111111111</v>
      </c>
      <c r="G31" s="3">
        <v>51.5</v>
      </c>
    </row>
    <row r="32" spans="2:7" x14ac:dyDescent="0.25">
      <c r="B32" s="1">
        <v>36</v>
      </c>
      <c r="C32" s="4">
        <v>0.25833333333333336</v>
      </c>
      <c r="D32" s="3">
        <v>19.5</v>
      </c>
      <c r="E32" s="3"/>
      <c r="F32" s="4">
        <v>0.36388888888888887</v>
      </c>
      <c r="G32" s="3">
        <v>54</v>
      </c>
    </row>
    <row r="33" spans="2:7" x14ac:dyDescent="0.25">
      <c r="B33" s="1">
        <v>37</v>
      </c>
      <c r="C33" s="4">
        <v>0.28888888888888892</v>
      </c>
      <c r="D33" s="3">
        <v>22.5</v>
      </c>
      <c r="E33" s="3"/>
      <c r="F33" s="4">
        <v>0.37222222222222223</v>
      </c>
      <c r="G33" s="3">
        <v>55</v>
      </c>
    </row>
    <row r="34" spans="2:7" x14ac:dyDescent="0.25">
      <c r="B34" s="1">
        <v>38</v>
      </c>
      <c r="C34" s="4">
        <v>0.31388888888888883</v>
      </c>
      <c r="D34" s="3">
        <v>25.5</v>
      </c>
      <c r="E34" s="3"/>
      <c r="F34" s="4">
        <v>0.37777777777777777</v>
      </c>
      <c r="G34" s="3">
        <v>58.5</v>
      </c>
    </row>
    <row r="35" spans="2:7" x14ac:dyDescent="0.25">
      <c r="B35" s="1">
        <v>39</v>
      </c>
      <c r="C35" s="4">
        <v>0.32777777777777778</v>
      </c>
      <c r="D35" s="3">
        <v>27.5</v>
      </c>
      <c r="E35" s="3"/>
      <c r="F35" s="4">
        <v>0.38055555555555559</v>
      </c>
      <c r="G35" s="3">
        <v>57.5</v>
      </c>
    </row>
    <row r="36" spans="2:7" x14ac:dyDescent="0.25">
      <c r="B36" s="1">
        <v>40</v>
      </c>
      <c r="C36" s="4">
        <v>0.35</v>
      </c>
      <c r="D36" s="3">
        <v>31.5</v>
      </c>
      <c r="E36" s="3"/>
      <c r="F36" s="4">
        <v>0.38611111111111107</v>
      </c>
      <c r="G36" s="3">
        <v>60</v>
      </c>
    </row>
    <row r="37" spans="2:7" x14ac:dyDescent="0.25">
      <c r="B37" s="1">
        <v>41</v>
      </c>
      <c r="C37" s="4">
        <v>0.3611111111111111</v>
      </c>
      <c r="D37" s="3">
        <v>34</v>
      </c>
      <c r="E37" s="3"/>
      <c r="F37" s="4">
        <v>0.38611111111111107</v>
      </c>
      <c r="G37" s="3">
        <v>60</v>
      </c>
    </row>
    <row r="38" spans="2:7" x14ac:dyDescent="0.25">
      <c r="B38" s="1">
        <v>42</v>
      </c>
      <c r="C38" s="4">
        <v>0.37222222222222223</v>
      </c>
      <c r="D38" s="3">
        <v>36.5</v>
      </c>
      <c r="E38" s="3"/>
      <c r="F38" s="4">
        <v>0.39166666666666661</v>
      </c>
      <c r="G38" s="3">
        <v>62.5</v>
      </c>
    </row>
    <row r="39" spans="2:7" x14ac:dyDescent="0.25">
      <c r="B39" s="1">
        <v>43</v>
      </c>
      <c r="C39" s="4">
        <v>0.38055555555555559</v>
      </c>
      <c r="D39" s="3">
        <v>38</v>
      </c>
      <c r="E39" s="3"/>
      <c r="F39" s="4">
        <v>0.39444444444444443</v>
      </c>
      <c r="G39" s="3">
        <v>62</v>
      </c>
    </row>
    <row r="40" spans="2:7" x14ac:dyDescent="0.25">
      <c r="B40" s="1">
        <v>44</v>
      </c>
      <c r="C40" s="4">
        <v>0.38611111111111107</v>
      </c>
      <c r="D40" s="3">
        <v>40.5</v>
      </c>
      <c r="E40" s="3"/>
      <c r="F40" s="4">
        <v>0.39583333333333331</v>
      </c>
      <c r="G40" s="3">
        <v>63</v>
      </c>
    </row>
    <row r="41" spans="2:7" x14ac:dyDescent="0.25">
      <c r="B41" s="1">
        <v>45</v>
      </c>
      <c r="C41" s="4">
        <v>0.39444444444444443</v>
      </c>
      <c r="D41" s="3">
        <v>42</v>
      </c>
      <c r="E41" s="3"/>
      <c r="F41" s="4">
        <v>0.3972222222222222</v>
      </c>
      <c r="G41" s="3">
        <v>63</v>
      </c>
    </row>
    <row r="42" spans="2:7" x14ac:dyDescent="0.25">
      <c r="B42" s="1"/>
      <c r="E42" s="3"/>
      <c r="F42" s="4">
        <v>0.3972222222222222</v>
      </c>
      <c r="G42" s="3">
        <v>63.099999999999994</v>
      </c>
    </row>
    <row r="43" spans="2:7" x14ac:dyDescent="0.25">
      <c r="B43" s="1"/>
      <c r="E43" s="3"/>
      <c r="F43" s="4"/>
      <c r="G43" s="3"/>
    </row>
    <row r="44" spans="2:7" x14ac:dyDescent="0.25">
      <c r="B44" s="1"/>
      <c r="E44" s="3"/>
      <c r="F44" s="4"/>
      <c r="G44" s="3"/>
    </row>
    <row r="45" spans="2:7" x14ac:dyDescent="0.25">
      <c r="B45" s="1"/>
      <c r="E45" s="3"/>
      <c r="F45" s="4"/>
      <c r="G45" s="3"/>
    </row>
    <row r="46" spans="2:7" x14ac:dyDescent="0.25">
      <c r="B46" s="1"/>
      <c r="E46" s="3"/>
      <c r="F46" s="4"/>
      <c r="G46" s="3"/>
    </row>
    <row r="47" spans="2:7" x14ac:dyDescent="0.25">
      <c r="B47" s="1"/>
      <c r="E47" s="3"/>
      <c r="F47" s="4"/>
      <c r="G47" s="3"/>
    </row>
    <row r="48" spans="2:7" x14ac:dyDescent="0.25">
      <c r="B48" s="1"/>
      <c r="E48" s="3"/>
      <c r="F48" s="4"/>
      <c r="G48" s="3"/>
    </row>
    <row r="49" spans="2:7" x14ac:dyDescent="0.25">
      <c r="B49" s="1"/>
      <c r="E49" s="3"/>
      <c r="F49" s="4"/>
      <c r="G49" s="3"/>
    </row>
    <row r="50" spans="2:7" x14ac:dyDescent="0.25">
      <c r="B50" s="1"/>
      <c r="E50" s="3"/>
      <c r="F50" s="4"/>
      <c r="G50" s="3"/>
    </row>
    <row r="51" spans="2:7" x14ac:dyDescent="0.25">
      <c r="B51" s="1"/>
    </row>
  </sheetData>
  <sortState ref="F5:G50">
    <sortCondition ref="F5:F50"/>
  </sortState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Laskentataulukot</vt:lpstr>
      </vt:variant>
      <vt:variant>
        <vt:i4>3</vt:i4>
      </vt:variant>
      <vt:variant>
        <vt:lpstr>Kaaviot</vt:lpstr>
      </vt:variant>
      <vt:variant>
        <vt:i4>3</vt:i4>
      </vt:variant>
    </vt:vector>
  </HeadingPairs>
  <TitlesOfParts>
    <vt:vector size="6" baseType="lpstr">
      <vt:lpstr>Taul1</vt:lpstr>
      <vt:lpstr>Taul2</vt:lpstr>
      <vt:lpstr>Taul3</vt:lpstr>
      <vt:lpstr>Kaavio2</vt:lpstr>
      <vt:lpstr>Kaavio3</vt:lpstr>
      <vt:lpstr>Kaavio3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Antti</dc:creator>
  <cp:lastModifiedBy>Antti</cp:lastModifiedBy>
  <dcterms:created xsi:type="dcterms:W3CDTF">2014-03-07T15:48:06Z</dcterms:created>
  <dcterms:modified xsi:type="dcterms:W3CDTF">2014-03-10T17:48:53Z</dcterms:modified>
</cp:coreProperties>
</file>