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22995" windowHeight="9855" activeTab="6"/>
  </bookViews>
  <sheets>
    <sheet name="Sisäinen häviö + höyrystin" sheetId="3" r:id="rId1"/>
    <sheet name="Takaiskut" sheetId="4" r:id="rId2"/>
    <sheet name="Kiertopumput" sheetId="5" r:id="rId3"/>
    <sheet name="Kaivo" sheetId="6" r:id="rId4"/>
    <sheet name="Yhdysputkisto" sheetId="7" r:id="rId5"/>
    <sheet name="Kokonaispainehäviö" sheetId="8" r:id="rId6"/>
    <sheet name="Kaivovertailu" sheetId="9" r:id="rId7"/>
  </sheets>
  <calcPr calcId="145621"/>
</workbook>
</file>

<file path=xl/calcChain.xml><?xml version="1.0" encoding="utf-8"?>
<calcChain xmlns="http://schemas.openxmlformats.org/spreadsheetml/2006/main">
  <c r="A14" i="8" l="1"/>
  <c r="F27" i="6"/>
  <c r="G27" i="6"/>
  <c r="H27" i="6"/>
  <c r="I27" i="6"/>
  <c r="J27" i="6"/>
  <c r="K27" i="6"/>
  <c r="L27" i="6"/>
  <c r="M27" i="6"/>
  <c r="N27" i="6"/>
  <c r="O27" i="6"/>
  <c r="P27" i="6"/>
  <c r="Q27" i="6"/>
  <c r="R27" i="6"/>
  <c r="S27" i="6"/>
  <c r="T27" i="6"/>
  <c r="U27" i="6"/>
  <c r="V27" i="6"/>
  <c r="W27" i="6"/>
  <c r="X27" i="6"/>
  <c r="Y27" i="6"/>
  <c r="F25" i="6"/>
  <c r="D2" i="8"/>
  <c r="B43" i="3"/>
  <c r="F43" i="3"/>
  <c r="J43" i="3"/>
  <c r="N43" i="3"/>
  <c r="R43" i="3"/>
  <c r="A43" i="3"/>
  <c r="B38" i="3"/>
  <c r="C38" i="3"/>
  <c r="C43" i="3" s="1"/>
  <c r="D38" i="3"/>
  <c r="D43" i="3" s="1"/>
  <c r="E38" i="3"/>
  <c r="E43" i="3" s="1"/>
  <c r="F38" i="3"/>
  <c r="G38" i="3"/>
  <c r="G43" i="3" s="1"/>
  <c r="H38" i="3"/>
  <c r="H43" i="3" s="1"/>
  <c r="I38" i="3"/>
  <c r="I43" i="3" s="1"/>
  <c r="J38" i="3"/>
  <c r="K38" i="3"/>
  <c r="K43" i="3" s="1"/>
  <c r="L38" i="3"/>
  <c r="L43" i="3" s="1"/>
  <c r="M38" i="3"/>
  <c r="M43" i="3" s="1"/>
  <c r="N38" i="3"/>
  <c r="O38" i="3"/>
  <c r="O43" i="3" s="1"/>
  <c r="P38" i="3"/>
  <c r="P43" i="3" s="1"/>
  <c r="Q38" i="3"/>
  <c r="Q43" i="3" s="1"/>
  <c r="R38" i="3"/>
  <c r="S38" i="3"/>
  <c r="S43" i="3" s="1"/>
  <c r="T38" i="3"/>
  <c r="T43" i="3" s="1"/>
  <c r="U38" i="3"/>
  <c r="U43" i="3" s="1"/>
  <c r="A38" i="3"/>
  <c r="D28" i="4"/>
  <c r="E4" i="8" s="1"/>
  <c r="E28" i="4"/>
  <c r="F4" i="8" s="1"/>
  <c r="F28" i="4"/>
  <c r="G4" i="8" s="1"/>
  <c r="G28" i="4"/>
  <c r="H4" i="8" s="1"/>
  <c r="H28" i="4"/>
  <c r="I4" i="8" s="1"/>
  <c r="I28" i="4"/>
  <c r="J4" i="8" s="1"/>
  <c r="J28" i="4"/>
  <c r="K4" i="8" s="1"/>
  <c r="K28" i="4"/>
  <c r="L4" i="8" s="1"/>
  <c r="L28" i="4"/>
  <c r="M4" i="8" s="1"/>
  <c r="M28" i="4"/>
  <c r="N4" i="8" s="1"/>
  <c r="N28" i="4"/>
  <c r="O4" i="8" s="1"/>
  <c r="O28" i="4"/>
  <c r="P4" i="8" s="1"/>
  <c r="P28" i="4"/>
  <c r="Q4" i="8" s="1"/>
  <c r="Q28" i="4"/>
  <c r="R4" i="8" s="1"/>
  <c r="R28" i="4"/>
  <c r="S4" i="8" s="1"/>
  <c r="S28" i="4"/>
  <c r="T4" i="8" s="1"/>
  <c r="T28" i="4"/>
  <c r="U4" i="8" s="1"/>
  <c r="U28" i="4"/>
  <c r="V4" i="8" s="1"/>
  <c r="V28" i="4"/>
  <c r="W4" i="8" s="1"/>
  <c r="W28" i="4"/>
  <c r="X4" i="8" s="1"/>
  <c r="C28" i="4"/>
  <c r="D4" i="8" s="1"/>
  <c r="J7" i="7"/>
  <c r="F19" i="7" s="1"/>
  <c r="O19" i="7" l="1"/>
  <c r="M3" i="8" s="1"/>
  <c r="K19" i="7"/>
  <c r="I3" i="8" s="1"/>
  <c r="W19" i="7"/>
  <c r="U3" i="8" s="1"/>
  <c r="G19" i="7"/>
  <c r="E3" i="8" s="1"/>
  <c r="S19" i="7"/>
  <c r="Q3" i="8" s="1"/>
  <c r="Z19" i="7"/>
  <c r="X3" i="8" s="1"/>
  <c r="V19" i="7"/>
  <c r="T3" i="8" s="1"/>
  <c r="R19" i="7"/>
  <c r="P3" i="8" s="1"/>
  <c r="N19" i="7"/>
  <c r="L3" i="8" s="1"/>
  <c r="J19" i="7"/>
  <c r="H3" i="8" s="1"/>
  <c r="Y19" i="7"/>
  <c r="W3" i="8" s="1"/>
  <c r="U19" i="7"/>
  <c r="S3" i="8" s="1"/>
  <c r="Q19" i="7"/>
  <c r="O3" i="8" s="1"/>
  <c r="M19" i="7"/>
  <c r="K3" i="8" s="1"/>
  <c r="I19" i="7"/>
  <c r="G3" i="8" s="1"/>
  <c r="X19" i="7"/>
  <c r="V3" i="8" s="1"/>
  <c r="T19" i="7"/>
  <c r="R3" i="8" s="1"/>
  <c r="P19" i="7"/>
  <c r="N3" i="8" s="1"/>
  <c r="L19" i="7"/>
  <c r="J3" i="8" s="1"/>
  <c r="H19" i="7"/>
  <c r="F3" i="8" s="1"/>
  <c r="A7" i="3"/>
  <c r="D30" i="3"/>
  <c r="B34" i="3" s="1"/>
  <c r="E2" i="8" s="1"/>
  <c r="D16" i="3"/>
  <c r="T7" i="3"/>
  <c r="S7" i="3"/>
  <c r="R7" i="3"/>
  <c r="M7" i="3"/>
  <c r="Q7" i="3"/>
  <c r="U7" i="3"/>
  <c r="O7" i="3"/>
  <c r="N7" i="3"/>
  <c r="L7" i="3"/>
  <c r="K7" i="3"/>
  <c r="J7" i="3"/>
  <c r="I7" i="3"/>
  <c r="U34" i="3" l="1"/>
  <c r="X2" i="8" s="1"/>
  <c r="T34" i="3"/>
  <c r="W2" i="8" s="1"/>
  <c r="A34" i="3"/>
  <c r="P34" i="3"/>
  <c r="S2" i="8" s="1"/>
  <c r="L34" i="3"/>
  <c r="O2" i="8" s="1"/>
  <c r="H34" i="3"/>
  <c r="K2" i="8" s="1"/>
  <c r="D34" i="3"/>
  <c r="G2" i="8" s="1"/>
  <c r="S34" i="3"/>
  <c r="V2" i="8" s="1"/>
  <c r="O34" i="3"/>
  <c r="R2" i="8" s="1"/>
  <c r="K34" i="3"/>
  <c r="N2" i="8" s="1"/>
  <c r="G34" i="3"/>
  <c r="J2" i="8" s="1"/>
  <c r="C34" i="3"/>
  <c r="F2" i="8" s="1"/>
  <c r="R34" i="3"/>
  <c r="U2" i="8" s="1"/>
  <c r="J34" i="3"/>
  <c r="M2" i="8" s="1"/>
  <c r="F34" i="3"/>
  <c r="I2" i="8" s="1"/>
  <c r="Q34" i="3"/>
  <c r="T2" i="8" s="1"/>
  <c r="M34" i="3"/>
  <c r="P2" i="8" s="1"/>
  <c r="I34" i="3"/>
  <c r="L2" i="8" s="1"/>
  <c r="E34" i="3"/>
  <c r="H2" i="8" s="1"/>
  <c r="N34" i="3"/>
  <c r="Q2" i="8" s="1"/>
  <c r="A8" i="8" l="1"/>
  <c r="A9" i="8"/>
  <c r="A10" i="8"/>
  <c r="A11" i="8"/>
  <c r="A12" i="8"/>
  <c r="A13" i="8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E26" i="6"/>
  <c r="G25" i="6"/>
  <c r="H25" i="6"/>
  <c r="I25" i="6"/>
  <c r="J25" i="6"/>
  <c r="K25" i="6"/>
  <c r="L25" i="6"/>
  <c r="M25" i="6"/>
  <c r="N25" i="6"/>
  <c r="O25" i="6"/>
  <c r="P25" i="6"/>
  <c r="Q25" i="6"/>
  <c r="R25" i="6"/>
  <c r="S25" i="6"/>
  <c r="T25" i="6"/>
  <c r="U25" i="6"/>
  <c r="V25" i="6"/>
  <c r="W25" i="6"/>
  <c r="X25" i="6"/>
  <c r="Y25" i="6"/>
  <c r="E25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E24" i="6"/>
  <c r="F23" i="6"/>
  <c r="G23" i="6"/>
  <c r="H23" i="6"/>
  <c r="I23" i="6"/>
  <c r="J23" i="6"/>
  <c r="K23" i="6"/>
  <c r="L23" i="6"/>
  <c r="M23" i="6"/>
  <c r="N23" i="6"/>
  <c r="O23" i="6"/>
  <c r="P23" i="6"/>
  <c r="Q23" i="6"/>
  <c r="R23" i="6"/>
  <c r="S23" i="6"/>
  <c r="T23" i="6"/>
  <c r="U23" i="6"/>
  <c r="V23" i="6"/>
  <c r="W23" i="6"/>
  <c r="X23" i="6"/>
  <c r="Y23" i="6"/>
  <c r="E23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E22" i="6"/>
  <c r="F21" i="6"/>
  <c r="G21" i="6"/>
  <c r="H21" i="6"/>
  <c r="I21" i="6"/>
  <c r="J21" i="6"/>
  <c r="K21" i="6"/>
  <c r="L21" i="6"/>
  <c r="M21" i="6"/>
  <c r="N21" i="6"/>
  <c r="O21" i="6"/>
  <c r="P21" i="6"/>
  <c r="Q21" i="6"/>
  <c r="R21" i="6"/>
  <c r="S21" i="6"/>
  <c r="T21" i="6"/>
  <c r="U21" i="6"/>
  <c r="V21" i="6"/>
  <c r="W21" i="6"/>
  <c r="X21" i="6"/>
  <c r="Y21" i="6"/>
  <c r="E21" i="6"/>
  <c r="A3" i="8"/>
  <c r="C7" i="7"/>
  <c r="M5" i="8" l="1"/>
  <c r="E5" i="8"/>
  <c r="U5" i="8"/>
  <c r="K5" i="8"/>
  <c r="K14" i="8" s="1"/>
  <c r="D3" i="8"/>
  <c r="D5" i="8" s="1"/>
  <c r="D14" i="8" s="1"/>
  <c r="Q5" i="8"/>
  <c r="I5" i="8"/>
  <c r="I14" i="8" s="1"/>
  <c r="S5" i="8"/>
  <c r="S14" i="8" s="1"/>
  <c r="W5" i="8"/>
  <c r="O5" i="8"/>
  <c r="G5" i="8"/>
  <c r="G14" i="8" s="1"/>
  <c r="X5" i="8"/>
  <c r="X14" i="8" s="1"/>
  <c r="T5" i="8"/>
  <c r="T14" i="8" s="1"/>
  <c r="P5" i="8"/>
  <c r="P14" i="8" s="1"/>
  <c r="L5" i="8"/>
  <c r="L14" i="8" s="1"/>
  <c r="H5" i="8"/>
  <c r="H14" i="8" s="1"/>
  <c r="F5" i="8"/>
  <c r="V5" i="8"/>
  <c r="V14" i="8" s="1"/>
  <c r="R5" i="8"/>
  <c r="R14" i="8" s="1"/>
  <c r="N5" i="8"/>
  <c r="N14" i="8" s="1"/>
  <c r="J5" i="8"/>
  <c r="J14" i="8" s="1"/>
  <c r="P16" i="3"/>
  <c r="O16" i="3"/>
  <c r="N16" i="3"/>
  <c r="M16" i="3"/>
  <c r="L16" i="3"/>
  <c r="K16" i="3"/>
  <c r="J16" i="3"/>
  <c r="I16" i="3"/>
  <c r="H16" i="3"/>
  <c r="G16" i="3"/>
  <c r="F16" i="3"/>
  <c r="E16" i="3"/>
  <c r="C16" i="3"/>
  <c r="B16" i="3"/>
  <c r="P7" i="3"/>
  <c r="H7" i="3"/>
  <c r="G7" i="3"/>
  <c r="F7" i="3"/>
  <c r="E7" i="3"/>
  <c r="D7" i="3"/>
  <c r="C7" i="3"/>
  <c r="B7" i="3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D16" i="5"/>
  <c r="D17" i="5"/>
  <c r="D18" i="5"/>
  <c r="D19" i="5"/>
  <c r="D20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D15" i="5"/>
  <c r="D7" i="4"/>
  <c r="E7" i="4"/>
  <c r="F7" i="4"/>
  <c r="G7" i="4"/>
  <c r="H7" i="4"/>
  <c r="B7" i="4"/>
  <c r="C7" i="4"/>
  <c r="F3" i="4"/>
  <c r="G3" i="4"/>
  <c r="B3" i="4"/>
  <c r="C3" i="4"/>
  <c r="D3" i="4"/>
  <c r="E3" i="4"/>
  <c r="F8" i="8" l="1"/>
  <c r="F14" i="8"/>
  <c r="W11" i="8"/>
  <c r="W14" i="8"/>
  <c r="M12" i="8"/>
  <c r="M14" i="8"/>
  <c r="U8" i="8"/>
  <c r="U14" i="8"/>
  <c r="O13" i="8"/>
  <c r="O14" i="8"/>
  <c r="Q13" i="8"/>
  <c r="Q14" i="8"/>
  <c r="E11" i="8"/>
  <c r="E14" i="8"/>
  <c r="E10" i="8"/>
  <c r="E12" i="8"/>
  <c r="E13" i="8"/>
  <c r="E8" i="8"/>
  <c r="U13" i="8"/>
  <c r="M11" i="8"/>
  <c r="Q11" i="8"/>
  <c r="E9" i="8"/>
  <c r="Q10" i="8"/>
  <c r="U12" i="8"/>
  <c r="U10" i="8"/>
  <c r="M10" i="8"/>
  <c r="Q12" i="8"/>
  <c r="G9" i="8"/>
  <c r="G10" i="8"/>
  <c r="D11" i="8"/>
  <c r="D10" i="8"/>
  <c r="X8" i="8"/>
  <c r="X12" i="8"/>
  <c r="I12" i="8"/>
  <c r="I10" i="8"/>
  <c r="I8" i="8"/>
  <c r="U11" i="8"/>
  <c r="F9" i="8"/>
  <c r="M13" i="8"/>
  <c r="U9" i="8"/>
  <c r="S10" i="8"/>
  <c r="S11" i="8"/>
  <c r="S8" i="8"/>
  <c r="S9" i="8"/>
  <c r="S12" i="8"/>
  <c r="S13" i="8"/>
  <c r="K8" i="8"/>
  <c r="K13" i="8"/>
  <c r="K10" i="8"/>
  <c r="K11" i="8"/>
  <c r="K9" i="8"/>
  <c r="K12" i="8"/>
  <c r="R12" i="8"/>
  <c r="R9" i="8"/>
  <c r="P8" i="8"/>
  <c r="P12" i="8"/>
  <c r="P10" i="8"/>
  <c r="P11" i="8"/>
  <c r="P13" i="8"/>
  <c r="J10" i="8"/>
  <c r="J9" i="8"/>
  <c r="J13" i="8"/>
  <c r="J8" i="8"/>
  <c r="J12" i="8"/>
  <c r="H8" i="8"/>
  <c r="H12" i="8"/>
  <c r="H10" i="8"/>
  <c r="H13" i="8"/>
  <c r="G8" i="8"/>
  <c r="D8" i="8"/>
  <c r="I9" i="8"/>
  <c r="D9" i="8"/>
  <c r="F11" i="8"/>
  <c r="F12" i="8"/>
  <c r="M9" i="8"/>
  <c r="F13" i="8"/>
  <c r="W10" i="8"/>
  <c r="W9" i="8"/>
  <c r="X13" i="8"/>
  <c r="F10" i="8"/>
  <c r="Q9" i="8"/>
  <c r="M8" i="8"/>
  <c r="X10" i="8"/>
  <c r="T11" i="8"/>
  <c r="T8" i="8"/>
  <c r="T9" i="8"/>
  <c r="T10" i="8"/>
  <c r="T12" i="8"/>
  <c r="T13" i="8"/>
  <c r="V8" i="8"/>
  <c r="V13" i="8"/>
  <c r="V9" i="8"/>
  <c r="V12" i="8"/>
  <c r="V10" i="8"/>
  <c r="V11" i="8"/>
  <c r="N10" i="8"/>
  <c r="N12" i="8"/>
  <c r="N11" i="8"/>
  <c r="N8" i="8"/>
  <c r="N9" i="8"/>
  <c r="N13" i="8"/>
  <c r="L10" i="8"/>
  <c r="L12" i="8"/>
  <c r="L13" i="8"/>
  <c r="L11" i="8"/>
  <c r="L9" i="8"/>
  <c r="L8" i="8"/>
  <c r="O12" i="8"/>
  <c r="J11" i="8"/>
  <c r="P9" i="8"/>
  <c r="O8" i="8"/>
  <c r="R13" i="8"/>
  <c r="D12" i="8"/>
  <c r="I13" i="8"/>
  <c r="D13" i="8"/>
  <c r="O11" i="8"/>
  <c r="H11" i="8"/>
  <c r="I11" i="8"/>
  <c r="G13" i="8"/>
  <c r="W13" i="8"/>
  <c r="O10" i="8"/>
  <c r="G12" i="8"/>
  <c r="W12" i="8"/>
  <c r="R11" i="8"/>
  <c r="H9" i="8"/>
  <c r="X9" i="8"/>
  <c r="W8" i="8"/>
  <c r="X11" i="8"/>
  <c r="Q8" i="8"/>
  <c r="R8" i="8"/>
  <c r="G11" i="8"/>
  <c r="R10" i="8"/>
  <c r="O9" i="8"/>
</calcChain>
</file>

<file path=xl/sharedStrings.xml><?xml version="1.0" encoding="utf-8"?>
<sst xmlns="http://schemas.openxmlformats.org/spreadsheetml/2006/main" count="162" uniqueCount="76">
  <si>
    <t>virtaus</t>
  </si>
  <si>
    <t>l/h</t>
  </si>
  <si>
    <t>Painehäviö höyrystimessä B25, 40 levyinen 28% etanoli</t>
  </si>
  <si>
    <t>hela 4125</t>
  </si>
  <si>
    <t>hela 4132</t>
  </si>
  <si>
    <t>kPa</t>
  </si>
  <si>
    <t>wilo stratos para 25-1/7</t>
  </si>
  <si>
    <t>wilo stratos para 25-1/8</t>
  </si>
  <si>
    <t>wilo stratos para 25-1/11</t>
  </si>
  <si>
    <t>wilo stratos para 25-1/12</t>
  </si>
  <si>
    <t>m H2O</t>
  </si>
  <si>
    <t>grundfos magna geo 25-100</t>
  </si>
  <si>
    <t>wilo top-rl 25/7,5</t>
  </si>
  <si>
    <t>28% etanoliseoksen tiheys @ 0 °C</t>
  </si>
  <si>
    <t>kg/m3</t>
  </si>
  <si>
    <t>nibe käytettävissä oleva paine</t>
  </si>
  <si>
    <t>massavirta kg/s</t>
  </si>
  <si>
    <t xml:space="preserve">magna geo 25-100 nostokorkeus 0,1 m H2O </t>
  </si>
  <si>
    <t>l/s</t>
  </si>
  <si>
    <t>Tiheys</t>
  </si>
  <si>
    <t>Kaivo tai keruupiirin pituus/2</t>
  </si>
  <si>
    <t>Siirtoputkisto</t>
  </si>
  <si>
    <t>m</t>
  </si>
  <si>
    <t xml:space="preserve">Virtaus </t>
  </si>
  <si>
    <t>3-putkinen keräin 40x2,4</t>
  </si>
  <si>
    <t>3-putkinen keräin 40x3,7</t>
  </si>
  <si>
    <t>4-putkinen keräin 40x2,4</t>
  </si>
  <si>
    <t>2-putkinen keräin 40x2,4</t>
  </si>
  <si>
    <t>dynaaminen viskositeetti</t>
  </si>
  <si>
    <t>mPas</t>
  </si>
  <si>
    <t>4-putkinen keräin 40x3,7</t>
  </si>
  <si>
    <t>kPa@35,2mm/100m</t>
  </si>
  <si>
    <t>kPa@32,6mm/100m</t>
  </si>
  <si>
    <t>90° kulmia</t>
  </si>
  <si>
    <t>45° kulmia</t>
  </si>
  <si>
    <t>kpl</t>
  </si>
  <si>
    <t>Maapiirin ja mlp liittävä putkisto</t>
  </si>
  <si>
    <t>28mm Cu</t>
  </si>
  <si>
    <t>yhteensä</t>
  </si>
  <si>
    <t>putkiston painehäviö</t>
  </si>
  <si>
    <t>Painehäviö yhteensä</t>
  </si>
  <si>
    <t>takaisku</t>
  </si>
  <si>
    <t>2-putkinen keräin 40x3,7</t>
  </si>
  <si>
    <t>eri kollektorien kanssa</t>
  </si>
  <si>
    <t>Arvio koneen sisäisestä häviöstä</t>
  </si>
  <si>
    <t>28mm Cu/letku</t>
  </si>
  <si>
    <t>höyrystin 50x12x15cm 62 levyinen</t>
  </si>
  <si>
    <t>yhteensä höyrystin + sisäinen häviö</t>
  </si>
  <si>
    <t>sisäinen häviö</t>
  </si>
  <si>
    <t>höyrystin+sisäinen häviö</t>
  </si>
  <si>
    <t>höyrystin painehäviö 50*12*12cm kPa (44 levyinen)</t>
  </si>
  <si>
    <t>Laskettu p-28% etanoliseoksen mukaan @ 0 ° C</t>
  </si>
  <si>
    <t>max painehäviö 28% etanolilla</t>
  </si>
  <si>
    <t>kg/s</t>
  </si>
  <si>
    <t>28mm cu painehäviö /10m</t>
  </si>
  <si>
    <t>35mm Cu</t>
  </si>
  <si>
    <t>takaiskuventtiili</t>
  </si>
  <si>
    <t>hela4125</t>
  </si>
  <si>
    <t>hela4132</t>
  </si>
  <si>
    <t>sis takaisku</t>
  </si>
  <si>
    <t>35mm cu painehäviö /10m</t>
  </si>
  <si>
    <t>valittu</t>
  </si>
  <si>
    <t>44-levyinen + sisäinen häviö</t>
  </si>
  <si>
    <t>62-levyinen + sisäinen häviö</t>
  </si>
  <si>
    <t>10 kW Niben sisäinen häviö</t>
  </si>
  <si>
    <t>nibe 10kW höyrystin + sisäinen painehäviö kPa</t>
  </si>
  <si>
    <t>Valittu sisäinen häviö</t>
  </si>
  <si>
    <t>4-putkinen keräin 32x2,4</t>
  </si>
  <si>
    <t>kPa@27,2mm/100m</t>
  </si>
  <si>
    <t>kW</t>
  </si>
  <si>
    <t>900(860)</t>
  </si>
  <si>
    <t>virtauksia Nibe(viessmann)</t>
  </si>
  <si>
    <t>1188(1160)</t>
  </si>
  <si>
    <t>1440(1520)</t>
  </si>
  <si>
    <t>minimivirtaus</t>
  </si>
  <si>
    <t>nimellisvirtaus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</si>
</sst>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1" fillId="0" borderId="0" xfId="0" applyFont="1"/>
    <xf numFmtId="2" fontId="0" fillId="0" borderId="0" xfId="0" applyNumberFormat="1" applyFont="1"/>
    <xf numFmtId="0" fontId="0" fillId="0" borderId="1" xfId="0" applyBorder="1"/>
    <xf numFmtId="0" fontId="1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5" fontId="1" fillId="0" borderId="0" xfId="0" applyNumberFormat="1" applyFont="1"/>
    <xf numFmtId="49" fontId="0" fillId="0" borderId="0" xfId="0" applyNumberFormat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0" xfId="0" applyFont="1" applyFill="1" applyBorder="1"/>
    <xf numFmtId="0" fontId="1" fillId="0" borderId="11" xfId="0" applyFont="1" applyFill="1" applyBorder="1"/>
    <xf numFmtId="0" fontId="0" fillId="2" borderId="0" xfId="0" applyFill="1"/>
    <xf numFmtId="0" fontId="1" fillId="2" borderId="0" xfId="0" applyFont="1" applyFill="1"/>
    <xf numFmtId="165" fontId="1" fillId="2" borderId="8" xfId="0" applyNumberFormat="1" applyFont="1" applyFill="1" applyBorder="1"/>
    <xf numFmtId="0" fontId="1" fillId="0" borderId="8" xfId="0" applyFont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1" fillId="0" borderId="0" xfId="0" applyFont="1" applyFill="1"/>
    <xf numFmtId="164" fontId="1" fillId="0" borderId="0" xfId="0" applyNumberFormat="1" applyFont="1" applyFill="1"/>
    <xf numFmtId="0" fontId="0" fillId="0" borderId="0" xfId="0" applyBorder="1"/>
    <xf numFmtId="0" fontId="1" fillId="0" borderId="0" xfId="0" applyFont="1" applyBorder="1"/>
    <xf numFmtId="165" fontId="1" fillId="2" borderId="0" xfId="0" applyNumberFormat="1" applyFont="1" applyFill="1"/>
    <xf numFmtId="0" fontId="0" fillId="0" borderId="0" xfId="0" applyAlignment="1">
      <alignment horizontal="righ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Vertailu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592714575001499"/>
          <c:y val="0.19186228192064228"/>
          <c:w val="0.63580249343832018"/>
          <c:h val="0.65183253135024788"/>
        </c:manualLayout>
      </c:layout>
      <c:lineChart>
        <c:grouping val="standard"/>
        <c:varyColors val="0"/>
        <c:ser>
          <c:idx val="1"/>
          <c:order val="0"/>
          <c:tx>
            <c:v>Nibe</c:v>
          </c:tx>
          <c:marker>
            <c:symbol val="none"/>
          </c:marker>
          <c:cat>
            <c:numRef>
              <c:f>'Sisäinen häviö + höyrystin'!$B$5:$P$5</c:f>
              <c:numCache>
                <c:formatCode>General</c:formatCode>
                <c:ptCount val="15"/>
                <c:pt idx="0">
                  <c:v>200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1400</c:v>
                </c:pt>
                <c:pt idx="7">
                  <c:v>1600</c:v>
                </c:pt>
                <c:pt idx="8">
                  <c:v>1800</c:v>
                </c:pt>
                <c:pt idx="9">
                  <c:v>2000</c:v>
                </c:pt>
                <c:pt idx="10">
                  <c:v>2200</c:v>
                </c:pt>
                <c:pt idx="11">
                  <c:v>2400</c:v>
                </c:pt>
                <c:pt idx="12">
                  <c:v>2600</c:v>
                </c:pt>
                <c:pt idx="13">
                  <c:v>2800</c:v>
                </c:pt>
                <c:pt idx="14">
                  <c:v>3000</c:v>
                </c:pt>
              </c:numCache>
            </c:numRef>
          </c:cat>
          <c:val>
            <c:numRef>
              <c:f>'Sisäinen häviö + höyrystin'!$B$16:$P$16</c:f>
              <c:numCache>
                <c:formatCode>0.0</c:formatCode>
                <c:ptCount val="15"/>
                <c:pt idx="0">
                  <c:v>6.9100000000000108</c:v>
                </c:pt>
                <c:pt idx="1">
                  <c:v>7.4100000000000108</c:v>
                </c:pt>
                <c:pt idx="2">
                  <c:v>8.3910000000000053</c:v>
                </c:pt>
                <c:pt idx="3">
                  <c:v>8.8910000000000053</c:v>
                </c:pt>
                <c:pt idx="4">
                  <c:v>9.8719999999999999</c:v>
                </c:pt>
                <c:pt idx="5">
                  <c:v>10.872</c:v>
                </c:pt>
                <c:pt idx="6">
                  <c:v>12.852999999999994</c:v>
                </c:pt>
                <c:pt idx="7">
                  <c:v>14.910000000000011</c:v>
                </c:pt>
                <c:pt idx="8">
                  <c:v>17.486000000000018</c:v>
                </c:pt>
                <c:pt idx="9">
                  <c:v>19.524000000000001</c:v>
                </c:pt>
                <c:pt idx="10">
                  <c:v>22.561999999999998</c:v>
                </c:pt>
                <c:pt idx="11">
                  <c:v>28.099999999999994</c:v>
                </c:pt>
                <c:pt idx="12">
                  <c:v>33.119</c:v>
                </c:pt>
                <c:pt idx="13">
                  <c:v>40.195000000000007</c:v>
                </c:pt>
                <c:pt idx="14">
                  <c:v>45.25200000000001</c:v>
                </c:pt>
              </c:numCache>
            </c:numRef>
          </c:val>
          <c:smooth val="0"/>
        </c:ser>
        <c:ser>
          <c:idx val="0"/>
          <c:order val="1"/>
          <c:tx>
            <c:v>sisäinen häviö + höyrystin</c:v>
          </c:tx>
          <c:marker>
            <c:symbol val="none"/>
          </c:marker>
          <c:val>
            <c:numRef>
              <c:f>'Sisäinen häviö + höyrystin'!$A$38:$P$38</c:f>
              <c:numCache>
                <c:formatCode>0.000</c:formatCode>
                <c:ptCount val="16"/>
                <c:pt idx="0">
                  <c:v>0</c:v>
                </c:pt>
                <c:pt idx="1">
                  <c:v>0.37628888888888901</c:v>
                </c:pt>
                <c:pt idx="2">
                  <c:v>0.65149999999999997</c:v>
                </c:pt>
                <c:pt idx="3">
                  <c:v>1.1659999999999999</c:v>
                </c:pt>
                <c:pt idx="4">
                  <c:v>1.8080000000000001</c:v>
                </c:pt>
                <c:pt idx="5">
                  <c:v>2.5419999999999998</c:v>
                </c:pt>
                <c:pt idx="6">
                  <c:v>3.36</c:v>
                </c:pt>
                <c:pt idx="7">
                  <c:v>4.2380000000000004</c:v>
                </c:pt>
                <c:pt idx="8">
                  <c:v>5.2</c:v>
                </c:pt>
                <c:pt idx="9">
                  <c:v>6.24</c:v>
                </c:pt>
                <c:pt idx="10">
                  <c:v>7.34</c:v>
                </c:pt>
                <c:pt idx="11">
                  <c:v>8.48</c:v>
                </c:pt>
                <c:pt idx="12">
                  <c:v>9.6999999999999993</c:v>
                </c:pt>
                <c:pt idx="13">
                  <c:v>11</c:v>
                </c:pt>
                <c:pt idx="14">
                  <c:v>12.4</c:v>
                </c:pt>
                <c:pt idx="15">
                  <c:v>13.9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363648"/>
        <c:axId val="30366336"/>
      </c:lineChart>
      <c:catAx>
        <c:axId val="30363648"/>
        <c:scaling>
          <c:orientation val="minMax"/>
        </c:scaling>
        <c:delete val="0"/>
        <c:axPos val="t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6112773249565246"/>
              <c:y val="0.88125428439092168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30366336"/>
        <c:crosses val="max"/>
        <c:auto val="1"/>
        <c:lblAlgn val="ctr"/>
        <c:lblOffset val="100"/>
        <c:tickLblSkip val="1"/>
        <c:noMultiLvlLbl val="0"/>
      </c:catAx>
      <c:valAx>
        <c:axId val="30366336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4.8186393221058263E-2"/>
              <c:y val="0.11933734753744019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30363648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2876830155266737E-2"/>
          <c:y val="4.6073017696822233E-2"/>
          <c:w val="0.74152017257384817"/>
          <c:h val="0.89655458303763536"/>
        </c:manualLayout>
      </c:layout>
      <c:scatterChart>
        <c:scatterStyle val="lineMarker"/>
        <c:varyColors val="0"/>
        <c:ser>
          <c:idx val="0"/>
          <c:order val="0"/>
          <c:tx>
            <c:v>Hela 4125</c:v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Takaiskut!$B$3:$G$3</c:f>
              <c:numCache>
                <c:formatCode>General</c:formatCode>
                <c:ptCount val="6"/>
                <c:pt idx="0">
                  <c:v>360</c:v>
                </c:pt>
                <c:pt idx="1">
                  <c:v>1080</c:v>
                </c:pt>
                <c:pt idx="2">
                  <c:v>1440</c:v>
                </c:pt>
                <c:pt idx="3">
                  <c:v>3636</c:v>
                </c:pt>
                <c:pt idx="4">
                  <c:v>7307.9999999999991</c:v>
                </c:pt>
                <c:pt idx="5">
                  <c:v>9468</c:v>
                </c:pt>
              </c:numCache>
            </c:numRef>
          </c:xVal>
          <c:yVal>
            <c:numRef>
              <c:f>Takaiskut!$B$5:$G$5</c:f>
              <c:numCache>
                <c:formatCode>General</c:formatCode>
                <c:ptCount val="6"/>
                <c:pt idx="0">
                  <c:v>6.75</c:v>
                </c:pt>
                <c:pt idx="1">
                  <c:v>9.89</c:v>
                </c:pt>
                <c:pt idx="2">
                  <c:v>10.78</c:v>
                </c:pt>
                <c:pt idx="3">
                  <c:v>20.85</c:v>
                </c:pt>
                <c:pt idx="4">
                  <c:v>67.52</c:v>
                </c:pt>
                <c:pt idx="5">
                  <c:v>114.65</c:v>
                </c:pt>
              </c:numCache>
            </c:numRef>
          </c:yVal>
          <c:smooth val="0"/>
        </c:ser>
        <c:ser>
          <c:idx val="1"/>
          <c:order val="1"/>
          <c:tx>
            <c:v>Hela 4132</c:v>
          </c:tx>
          <c:spPr>
            <a:ln w="28575">
              <a:noFill/>
            </a:ln>
          </c:spPr>
          <c:trendline>
            <c:trendlineType val="poly"/>
            <c:order val="3"/>
            <c:dispRSqr val="0"/>
            <c:dispEq val="0"/>
          </c:trendline>
          <c:xVal>
            <c:numRef>
              <c:f>Takaiskut!$B$7:$H$7</c:f>
              <c:numCache>
                <c:formatCode>General</c:formatCode>
                <c:ptCount val="7"/>
                <c:pt idx="0">
                  <c:v>1512</c:v>
                </c:pt>
                <c:pt idx="1">
                  <c:v>4032.0000000000005</c:v>
                </c:pt>
                <c:pt idx="2">
                  <c:v>6696</c:v>
                </c:pt>
                <c:pt idx="3">
                  <c:v>9216</c:v>
                </c:pt>
                <c:pt idx="4">
                  <c:v>13104</c:v>
                </c:pt>
                <c:pt idx="5">
                  <c:v>17136</c:v>
                </c:pt>
                <c:pt idx="6">
                  <c:v>22932</c:v>
                </c:pt>
              </c:numCache>
            </c:numRef>
          </c:xVal>
          <c:yVal>
            <c:numRef>
              <c:f>Takaiskut!$B$9:$H$9</c:f>
              <c:numCache>
                <c:formatCode>General</c:formatCode>
                <c:ptCount val="7"/>
                <c:pt idx="0">
                  <c:v>2.2999999999999998</c:v>
                </c:pt>
                <c:pt idx="1">
                  <c:v>5.56</c:v>
                </c:pt>
                <c:pt idx="2">
                  <c:v>9.52</c:v>
                </c:pt>
                <c:pt idx="3">
                  <c:v>19.059999999999999</c:v>
                </c:pt>
                <c:pt idx="4">
                  <c:v>37.65</c:v>
                </c:pt>
                <c:pt idx="5">
                  <c:v>64.02</c:v>
                </c:pt>
                <c:pt idx="6">
                  <c:v>113.87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934848"/>
        <c:axId val="41937920"/>
      </c:scatterChart>
      <c:valAx>
        <c:axId val="41934848"/>
        <c:scaling>
          <c:orientation val="minMax"/>
          <c:max val="400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937920"/>
        <c:crosses val="autoZero"/>
        <c:crossBetween val="midCat"/>
        <c:majorUnit val="200"/>
      </c:valAx>
      <c:valAx>
        <c:axId val="41937920"/>
        <c:scaling>
          <c:orientation val="minMax"/>
          <c:max val="25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934848"/>
        <c:crosses val="autoZero"/>
        <c:crossBetween val="midCat"/>
        <c:majorUnit val="1"/>
      </c:valAx>
    </c:plotArea>
    <c:legend>
      <c:legendPos val="r"/>
      <c:layout>
        <c:manualLayout>
          <c:xMode val="edge"/>
          <c:yMode val="edge"/>
          <c:x val="0.81307834612276519"/>
          <c:y val="0.42513354285649918"/>
          <c:w val="0.17674353682888874"/>
          <c:h val="0.2069575208678314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43151025040788"/>
          <c:y val="5.9638961796442111E-2"/>
          <c:w val="0.52397323307559529"/>
          <c:h val="0.86609565470982797"/>
        </c:manualLayout>
      </c:layout>
      <c:scatterChart>
        <c:scatterStyle val="lineMarker"/>
        <c:varyColors val="0"/>
        <c:ser>
          <c:idx val="0"/>
          <c:order val="0"/>
          <c:tx>
            <c:strRef>
              <c:f>Kiertopumput!$A$15</c:f>
              <c:strCache>
                <c:ptCount val="1"/>
                <c:pt idx="0">
                  <c:v>wilo stratos para 25-1/7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Kiertopumput!$B$15:$X$15</c:f>
              <c:numCache>
                <c:formatCode>General</c:formatCode>
                <c:ptCount val="23"/>
                <c:pt idx="2" formatCode="0.0">
                  <c:v>63.59744520000001</c:v>
                </c:pt>
                <c:pt idx="3" formatCode="0.0">
                  <c:v>63.59744520000001</c:v>
                </c:pt>
                <c:pt idx="4" formatCode="0.0">
                  <c:v>64.546660800000012</c:v>
                </c:pt>
                <c:pt idx="5" formatCode="0.0">
                  <c:v>64.546660800000012</c:v>
                </c:pt>
                <c:pt idx="6" formatCode="0.0">
                  <c:v>64.546660800000012</c:v>
                </c:pt>
                <c:pt idx="7" formatCode="0.0">
                  <c:v>63.59744520000001</c:v>
                </c:pt>
                <c:pt idx="8" formatCode="0.0">
                  <c:v>62.648229600000001</c:v>
                </c:pt>
                <c:pt idx="9" formatCode="0.0">
                  <c:v>61.699014000000005</c:v>
                </c:pt>
                <c:pt idx="10" formatCode="0.0">
                  <c:v>60.74979840000001</c:v>
                </c:pt>
                <c:pt idx="11" formatCode="0.0">
                  <c:v>59.800582799999994</c:v>
                </c:pt>
                <c:pt idx="12" formatCode="0.0">
                  <c:v>55.581846800000001</c:v>
                </c:pt>
                <c:pt idx="13" formatCode="0.0">
                  <c:v>51.363110800000001</c:v>
                </c:pt>
                <c:pt idx="14" formatCode="0.0">
                  <c:v>47.144374800000008</c:v>
                </c:pt>
                <c:pt idx="15" formatCode="0.0">
                  <c:v>42.925638800000002</c:v>
                </c:pt>
                <c:pt idx="16" formatCode="0.0">
                  <c:v>38.706902800000002</c:v>
                </c:pt>
                <c:pt idx="17" formatCode="0.0">
                  <c:v>34.488166800000009</c:v>
                </c:pt>
                <c:pt idx="18" formatCode="0.0">
                  <c:v>30.269430800000009</c:v>
                </c:pt>
                <c:pt idx="19" formatCode="0.0">
                  <c:v>26.050694800000013</c:v>
                </c:pt>
                <c:pt idx="20" formatCode="0.0">
                  <c:v>21.831958800000006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Kiertopumput!$A$16</c:f>
              <c:strCache>
                <c:ptCount val="1"/>
                <c:pt idx="0">
                  <c:v>wilo stratos para 25-1/8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Kiertopumput!$B$16:$X$16</c:f>
              <c:numCache>
                <c:formatCode>General</c:formatCode>
                <c:ptCount val="23"/>
                <c:pt idx="2" formatCode="0.0">
                  <c:v>75.937248000000011</c:v>
                </c:pt>
                <c:pt idx="3" formatCode="0.0">
                  <c:v>76.109832654545457</c:v>
                </c:pt>
                <c:pt idx="4" formatCode="0.0">
                  <c:v>76.282417309090917</c:v>
                </c:pt>
                <c:pt idx="5" formatCode="0.0">
                  <c:v>76.455001963636377</c:v>
                </c:pt>
                <c:pt idx="6" formatCode="0.0">
                  <c:v>76.627586618181823</c:v>
                </c:pt>
                <c:pt idx="7" formatCode="0.0">
                  <c:v>76.800171272727269</c:v>
                </c:pt>
                <c:pt idx="8" formatCode="0.0">
                  <c:v>76.972755927272743</c:v>
                </c:pt>
                <c:pt idx="9" formatCode="0.0">
                  <c:v>77.145340581818189</c:v>
                </c:pt>
                <c:pt idx="10" formatCode="0.0">
                  <c:v>77.317925236363635</c:v>
                </c:pt>
                <c:pt idx="11" formatCode="0.0">
                  <c:v>77.490509890909095</c:v>
                </c:pt>
                <c:pt idx="12" formatCode="0.0">
                  <c:v>77.663094545454555</c:v>
                </c:pt>
                <c:pt idx="13" formatCode="0.0">
                  <c:v>77.835679200000001</c:v>
                </c:pt>
                <c:pt idx="14" formatCode="0.0">
                  <c:v>74.671627200000003</c:v>
                </c:pt>
                <c:pt idx="15" formatCode="0.0">
                  <c:v>71.507575200000005</c:v>
                </c:pt>
                <c:pt idx="16" formatCode="0.0">
                  <c:v>68.343523200000007</c:v>
                </c:pt>
                <c:pt idx="17" formatCode="0.0">
                  <c:v>65.179471200000009</c:v>
                </c:pt>
                <c:pt idx="18" formatCode="0.0">
                  <c:v>62.015419200000011</c:v>
                </c:pt>
                <c:pt idx="19" formatCode="0.0">
                  <c:v>58.851367200000013</c:v>
                </c:pt>
                <c:pt idx="20" formatCode="0.0">
                  <c:v>55.687315200000029</c:v>
                </c:pt>
                <c:pt idx="21" formatCode="0.0">
                  <c:v>52.523263200000024</c:v>
                </c:pt>
                <c:pt idx="22" formatCode="0.0">
                  <c:v>49.359211200000033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Kiertopumput!$A$17</c:f>
              <c:strCache>
                <c:ptCount val="1"/>
                <c:pt idx="0">
                  <c:v>wilo stratos para 25-1/11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Kiertopumput!$B$17:$X$17</c:f>
              <c:numCache>
                <c:formatCode>General</c:formatCode>
                <c:ptCount val="23"/>
                <c:pt idx="2" formatCode="0.0">
                  <c:v>108.21057840000002</c:v>
                </c:pt>
                <c:pt idx="3" formatCode="0.0">
                  <c:v>108.21057840000002</c:v>
                </c:pt>
                <c:pt idx="4" formatCode="0.0">
                  <c:v>107.26136280000001</c:v>
                </c:pt>
                <c:pt idx="5" formatCode="0.0">
                  <c:v>107.26136280000001</c:v>
                </c:pt>
                <c:pt idx="6" formatCode="0.0">
                  <c:v>106.31214720000001</c:v>
                </c:pt>
                <c:pt idx="7" formatCode="0.0">
                  <c:v>106.31214720000001</c:v>
                </c:pt>
                <c:pt idx="8" formatCode="0.0">
                  <c:v>106.31214720000001</c:v>
                </c:pt>
                <c:pt idx="9" formatCode="0.0">
                  <c:v>105.36293160000001</c:v>
                </c:pt>
                <c:pt idx="10" formatCode="0.0">
                  <c:v>104.41371600000001</c:v>
                </c:pt>
                <c:pt idx="11" formatCode="0.0">
                  <c:v>103.46450040000002</c:v>
                </c:pt>
                <c:pt idx="12" formatCode="0.0">
                  <c:v>101.5660692</c:v>
                </c:pt>
                <c:pt idx="13" formatCode="0.0">
                  <c:v>100.61685360000001</c:v>
                </c:pt>
                <c:pt idx="14" formatCode="0.0">
                  <c:v>94.710623200000015</c:v>
                </c:pt>
                <c:pt idx="15" formatCode="0.0">
                  <c:v>88.804392800000016</c:v>
                </c:pt>
                <c:pt idx="16" formatCode="0.0">
                  <c:v>82.898162400000018</c:v>
                </c:pt>
                <c:pt idx="17" formatCode="0.0">
                  <c:v>76.991932000000006</c:v>
                </c:pt>
                <c:pt idx="18" formatCode="0.0">
                  <c:v>71.085701600000007</c:v>
                </c:pt>
                <c:pt idx="19" formatCode="0.0">
                  <c:v>65.179471200000009</c:v>
                </c:pt>
                <c:pt idx="20" formatCode="0.0">
                  <c:v>59.273240800000004</c:v>
                </c:pt>
                <c:pt idx="21" formatCode="0.0">
                  <c:v>53.367010399999998</c:v>
                </c:pt>
                <c:pt idx="22" formatCode="0.0">
                  <c:v>47.460780000000007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Kiertopumput!$A$18</c:f>
              <c:strCache>
                <c:ptCount val="1"/>
                <c:pt idx="0">
                  <c:v>wilo stratos para 25-1/12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Kiertopumput!$B$18:$X$18</c:f>
              <c:numCache>
                <c:formatCode>General</c:formatCode>
                <c:ptCount val="23"/>
                <c:pt idx="2" formatCode="0.0">
                  <c:v>110.10900960000001</c:v>
                </c:pt>
                <c:pt idx="3" formatCode="0.0">
                  <c:v>110.25139194000002</c:v>
                </c:pt>
                <c:pt idx="4" formatCode="0.0">
                  <c:v>110.39377428</c:v>
                </c:pt>
                <c:pt idx="5" formatCode="0.0">
                  <c:v>110.53615662000001</c:v>
                </c:pt>
                <c:pt idx="6" formatCode="0.0">
                  <c:v>110.67853896000001</c:v>
                </c:pt>
                <c:pt idx="7" formatCode="0.0">
                  <c:v>110.82092129999999</c:v>
                </c:pt>
                <c:pt idx="8" formatCode="0.0">
                  <c:v>110.96330363999999</c:v>
                </c:pt>
                <c:pt idx="9" formatCode="0.0">
                  <c:v>111.10568598</c:v>
                </c:pt>
                <c:pt idx="10" formatCode="0.0">
                  <c:v>111.24806832</c:v>
                </c:pt>
                <c:pt idx="11" formatCode="0.0">
                  <c:v>111.39045066</c:v>
                </c:pt>
                <c:pt idx="12" formatCode="0.0">
                  <c:v>111.53283300000001</c:v>
                </c:pt>
                <c:pt idx="13" formatCode="0.0">
                  <c:v>111.67521533999999</c:v>
                </c:pt>
                <c:pt idx="14" formatCode="0.0">
                  <c:v>111.81759768000001</c:v>
                </c:pt>
                <c:pt idx="15" formatCode="0.0">
                  <c:v>111.95998002</c:v>
                </c:pt>
                <c:pt idx="16" formatCode="0.0">
                  <c:v>112.10236236000001</c:v>
                </c:pt>
                <c:pt idx="17" formatCode="0.0">
                  <c:v>112.24474470000001</c:v>
                </c:pt>
                <c:pt idx="18" formatCode="0.0">
                  <c:v>112.38712704000001</c:v>
                </c:pt>
                <c:pt idx="19" formatCode="0.0">
                  <c:v>112.52950938000002</c:v>
                </c:pt>
                <c:pt idx="20" formatCode="0.0">
                  <c:v>112.67189172</c:v>
                </c:pt>
                <c:pt idx="21" formatCode="0.0">
                  <c:v>112.81427406000002</c:v>
                </c:pt>
                <c:pt idx="22" formatCode="0.0">
                  <c:v>112.95665640000001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Kiertopumput!$A$19</c:f>
              <c:strCache>
                <c:ptCount val="1"/>
                <c:pt idx="0">
                  <c:v>grundfos magna geo 25-100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Kiertopumput!$B$19:$X$19</c:f>
              <c:numCache>
                <c:formatCode>General</c:formatCode>
                <c:ptCount val="23"/>
                <c:pt idx="2" formatCode="0.0">
                  <c:v>104.41371599999998</c:v>
                </c:pt>
                <c:pt idx="3" formatCode="0.0">
                  <c:v>104.9561249142857</c:v>
                </c:pt>
                <c:pt idx="4" formatCode="0.0">
                  <c:v>105.49853382857142</c:v>
                </c:pt>
                <c:pt idx="5" formatCode="0.0">
                  <c:v>106.04094274285715</c:v>
                </c:pt>
                <c:pt idx="6" formatCode="0.0">
                  <c:v>106.58335165714286</c:v>
                </c:pt>
                <c:pt idx="7" formatCode="0.0">
                  <c:v>107.12576057142857</c:v>
                </c:pt>
                <c:pt idx="8" formatCode="0.0">
                  <c:v>107.66816948571429</c:v>
                </c:pt>
                <c:pt idx="9" formatCode="0.0">
                  <c:v>108.2105784</c:v>
                </c:pt>
                <c:pt idx="10" formatCode="0.0">
                  <c:v>105.56981192307693</c:v>
                </c:pt>
                <c:pt idx="11" formatCode="0.0">
                  <c:v>102.92904544615385</c:v>
                </c:pt>
                <c:pt idx="12" formatCode="0.0">
                  <c:v>100.28827896923077</c:v>
                </c:pt>
                <c:pt idx="13" formatCode="0.0">
                  <c:v>97.647512492307698</c:v>
                </c:pt>
                <c:pt idx="14" formatCode="0.0">
                  <c:v>95.006746015384621</c:v>
                </c:pt>
                <c:pt idx="15" formatCode="0.0">
                  <c:v>92.365979538461545</c:v>
                </c:pt>
                <c:pt idx="16" formatCode="0.0">
                  <c:v>89.725213061538469</c:v>
                </c:pt>
                <c:pt idx="17" formatCode="0.0">
                  <c:v>87.084446584615392</c:v>
                </c:pt>
                <c:pt idx="18" formatCode="0.0">
                  <c:v>84.443680107692316</c:v>
                </c:pt>
                <c:pt idx="19" formatCode="0.0">
                  <c:v>81.80291363076924</c:v>
                </c:pt>
                <c:pt idx="20" formatCode="0.0">
                  <c:v>79.162147153846163</c:v>
                </c:pt>
                <c:pt idx="21" formatCode="0.0">
                  <c:v>76.521380676923087</c:v>
                </c:pt>
                <c:pt idx="22" formatCode="0.0">
                  <c:v>74.038816800000021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Kiertopumput!$A$20</c:f>
              <c:strCache>
                <c:ptCount val="1"/>
                <c:pt idx="0">
                  <c:v>wilo top-rl 25/7,5</c:v>
                </c:pt>
              </c:strCache>
            </c:strRef>
          </c:tx>
          <c:marker>
            <c:symbol val="none"/>
          </c:marker>
          <c:xVal>
            <c:numRef>
              <c:f>Kiertopumput!$B$14:$X$14</c:f>
              <c:numCache>
                <c:formatCode>General</c:formatCode>
                <c:ptCount val="23"/>
                <c:pt idx="2">
                  <c:v>0</c:v>
                </c:pt>
                <c:pt idx="3">
                  <c:v>200</c:v>
                </c:pt>
                <c:pt idx="4">
                  <c:v>400</c:v>
                </c:pt>
                <c:pt idx="5">
                  <c:v>600</c:v>
                </c:pt>
                <c:pt idx="6">
                  <c:v>800</c:v>
                </c:pt>
                <c:pt idx="7">
                  <c:v>1000</c:v>
                </c:pt>
                <c:pt idx="8">
                  <c:v>1200</c:v>
                </c:pt>
                <c:pt idx="9">
                  <c:v>1400</c:v>
                </c:pt>
                <c:pt idx="10">
                  <c:v>1600</c:v>
                </c:pt>
                <c:pt idx="11">
                  <c:v>1800</c:v>
                </c:pt>
                <c:pt idx="12">
                  <c:v>2000</c:v>
                </c:pt>
                <c:pt idx="13">
                  <c:v>2200</c:v>
                </c:pt>
                <c:pt idx="14">
                  <c:v>2400</c:v>
                </c:pt>
                <c:pt idx="15">
                  <c:v>2600</c:v>
                </c:pt>
                <c:pt idx="16">
                  <c:v>2800</c:v>
                </c:pt>
                <c:pt idx="17">
                  <c:v>3000</c:v>
                </c:pt>
                <c:pt idx="18">
                  <c:v>3200</c:v>
                </c:pt>
                <c:pt idx="19">
                  <c:v>3400</c:v>
                </c:pt>
                <c:pt idx="20">
                  <c:v>3600</c:v>
                </c:pt>
                <c:pt idx="21">
                  <c:v>3800</c:v>
                </c:pt>
                <c:pt idx="22">
                  <c:v>4000</c:v>
                </c:pt>
              </c:numCache>
            </c:numRef>
          </c:xVal>
          <c:yVal>
            <c:numRef>
              <c:f>Kiertopumput!$B$20:$X$20</c:f>
              <c:numCache>
                <c:formatCode>General</c:formatCode>
                <c:ptCount val="23"/>
                <c:pt idx="2" formatCode="0.0">
                  <c:v>71.191170000000014</c:v>
                </c:pt>
                <c:pt idx="3" formatCode="0.0">
                  <c:v>70.241954399999997</c:v>
                </c:pt>
                <c:pt idx="4" formatCode="0.0">
                  <c:v>69.292738800000009</c:v>
                </c:pt>
                <c:pt idx="5" formatCode="0.0">
                  <c:v>68.343523199999993</c:v>
                </c:pt>
                <c:pt idx="6" formatCode="0.0">
                  <c:v>67.394307600000005</c:v>
                </c:pt>
                <c:pt idx="7" formatCode="0.0">
                  <c:v>66.445092000000017</c:v>
                </c:pt>
                <c:pt idx="8" formatCode="0.0">
                  <c:v>65.116190160000002</c:v>
                </c:pt>
                <c:pt idx="9" formatCode="0.0">
                  <c:v>63.787288320000016</c:v>
                </c:pt>
                <c:pt idx="10" formatCode="0.0">
                  <c:v>62.458386480000009</c:v>
                </c:pt>
                <c:pt idx="11" formatCode="0.0">
                  <c:v>61.129484640000008</c:v>
                </c:pt>
                <c:pt idx="12" formatCode="0.0">
                  <c:v>59.800582800000008</c:v>
                </c:pt>
                <c:pt idx="13" formatCode="0.0">
                  <c:v>58.09199472000001</c:v>
                </c:pt>
                <c:pt idx="14" formatCode="0.0">
                  <c:v>56.383406640000011</c:v>
                </c:pt>
                <c:pt idx="15" formatCode="0.0">
                  <c:v>54.674818559999999</c:v>
                </c:pt>
                <c:pt idx="16" formatCode="0.0">
                  <c:v>52.966230480000007</c:v>
                </c:pt>
                <c:pt idx="17" formatCode="0.0">
                  <c:v>51.257642400000009</c:v>
                </c:pt>
                <c:pt idx="18" formatCode="0.0">
                  <c:v>49.169368079999998</c:v>
                </c:pt>
                <c:pt idx="19" formatCode="0.0">
                  <c:v>47.081093760000002</c:v>
                </c:pt>
                <c:pt idx="20" formatCode="0.0">
                  <c:v>44.992819440000005</c:v>
                </c:pt>
                <c:pt idx="21" formatCode="0.0">
                  <c:v>42.904545120000002</c:v>
                </c:pt>
                <c:pt idx="22" formatCode="0.0">
                  <c:v>40.816270799999998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721088"/>
        <c:axId val="45722624"/>
      </c:scatterChart>
      <c:valAx>
        <c:axId val="45721088"/>
        <c:scaling>
          <c:orientation val="minMax"/>
          <c:max val="4000"/>
        </c:scaling>
        <c:delete val="0"/>
        <c:axPos val="b"/>
        <c:numFmt formatCode="General" sourceLinked="1"/>
        <c:majorTickMark val="in"/>
        <c:minorTickMark val="none"/>
        <c:tickLblPos val="nextTo"/>
        <c:crossAx val="45722624"/>
        <c:crosses val="autoZero"/>
        <c:crossBetween val="midCat"/>
      </c:valAx>
      <c:valAx>
        <c:axId val="45722624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7210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1909689413823283"/>
          <c:y val="0.29070683872849229"/>
          <c:w val="0.18090308684240558"/>
          <c:h val="0.4018425196850393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Kokonaispainehäviö eri osien kesken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9.2420795379899959E-2"/>
          <c:y val="0.18133074274806557"/>
          <c:w val="0.7992889854833124"/>
          <c:h val="0.75348217836406806"/>
        </c:manualLayout>
      </c:layout>
      <c:areaChart>
        <c:grouping val="stacked"/>
        <c:varyColors val="0"/>
        <c:ser>
          <c:idx val="0"/>
          <c:order val="0"/>
          <c:tx>
            <c:strRef>
              <c:f>Kaivo!$A$21</c:f>
              <c:strCache>
                <c:ptCount val="1"/>
                <c:pt idx="0">
                  <c:v>2-putkinen keräin 40x2,4</c:v>
                </c:pt>
              </c:strCache>
            </c:strRef>
          </c:tx>
          <c:spPr>
            <a:ln w="25400">
              <a:noFill/>
            </a:ln>
          </c:spPr>
          <c:cat>
            <c:numRef>
              <c:f>Kokonaispainehäviö!$D$7:$S$7</c:f>
              <c:numCache>
                <c:formatCode>General</c:formatCode>
                <c:ptCount val="16"/>
                <c:pt idx="0">
                  <c:v>0</c:v>
                </c:pt>
                <c:pt idx="1">
                  <c:v>200</c:v>
                </c:pt>
                <c:pt idx="2">
                  <c:v>400</c:v>
                </c:pt>
                <c:pt idx="3">
                  <c:v>600</c:v>
                </c:pt>
                <c:pt idx="4">
                  <c:v>800</c:v>
                </c:pt>
                <c:pt idx="5">
                  <c:v>1000</c:v>
                </c:pt>
                <c:pt idx="6">
                  <c:v>1200</c:v>
                </c:pt>
                <c:pt idx="7">
                  <c:v>1400</c:v>
                </c:pt>
                <c:pt idx="8">
                  <c:v>1600</c:v>
                </c:pt>
                <c:pt idx="9">
                  <c:v>1800</c:v>
                </c:pt>
                <c:pt idx="10">
                  <c:v>2000</c:v>
                </c:pt>
                <c:pt idx="11">
                  <c:v>2200</c:v>
                </c:pt>
                <c:pt idx="12">
                  <c:v>2400</c:v>
                </c:pt>
                <c:pt idx="13">
                  <c:v>2600</c:v>
                </c:pt>
                <c:pt idx="14">
                  <c:v>2800</c:v>
                </c:pt>
                <c:pt idx="15">
                  <c:v>3000</c:v>
                </c:pt>
              </c:numCache>
            </c:numRef>
          </c:cat>
          <c:val>
            <c:numRef>
              <c:f>Kaivo!$E$21:$T$21</c:f>
              <c:numCache>
                <c:formatCode>0.0</c:formatCode>
                <c:ptCount val="16"/>
                <c:pt idx="0" formatCode="General">
                  <c:v>0</c:v>
                </c:pt>
                <c:pt idx="1">
                  <c:v>3.492</c:v>
                </c:pt>
                <c:pt idx="2">
                  <c:v>6.984</c:v>
                </c:pt>
                <c:pt idx="3">
                  <c:v>10.476000000000001</c:v>
                </c:pt>
                <c:pt idx="4">
                  <c:v>13.968</c:v>
                </c:pt>
                <c:pt idx="5">
                  <c:v>17.46</c:v>
                </c:pt>
                <c:pt idx="6">
                  <c:v>20.952000000000002</c:v>
                </c:pt>
                <c:pt idx="7">
                  <c:v>24.443999999999999</c:v>
                </c:pt>
                <c:pt idx="8">
                  <c:v>52.379999999999995</c:v>
                </c:pt>
                <c:pt idx="9">
                  <c:v>62.08</c:v>
                </c:pt>
                <c:pt idx="10">
                  <c:v>76.048000000000002</c:v>
                </c:pt>
                <c:pt idx="11">
                  <c:v>87.3</c:v>
                </c:pt>
                <c:pt idx="12">
                  <c:v>93.12</c:v>
                </c:pt>
                <c:pt idx="13">
                  <c:v>116.39999999999999</c:v>
                </c:pt>
                <c:pt idx="14">
                  <c:v>131.91999999999999</c:v>
                </c:pt>
                <c:pt idx="15">
                  <c:v>148.21600000000001</c:v>
                </c:pt>
              </c:numCache>
            </c:numRef>
          </c:val>
        </c:ser>
        <c:ser>
          <c:idx val="1"/>
          <c:order val="1"/>
          <c:tx>
            <c:strRef>
              <c:f>Kokonaispainehäviö!$A$2</c:f>
              <c:strCache>
                <c:ptCount val="1"/>
                <c:pt idx="0">
                  <c:v>höyrystin+sisäinen häviö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Kokonaispainehäviö!$D$2:$S$2</c:f>
              <c:numCache>
                <c:formatCode>0.0</c:formatCode>
                <c:ptCount val="16"/>
                <c:pt idx="0">
                  <c:v>0</c:v>
                </c:pt>
                <c:pt idx="1">
                  <c:v>0.37628888888888901</c:v>
                </c:pt>
                <c:pt idx="2">
                  <c:v>0.65149999999999997</c:v>
                </c:pt>
                <c:pt idx="3">
                  <c:v>1.1659999999999999</c:v>
                </c:pt>
                <c:pt idx="4">
                  <c:v>1.8080000000000001</c:v>
                </c:pt>
                <c:pt idx="5">
                  <c:v>2.5419999999999998</c:v>
                </c:pt>
                <c:pt idx="6">
                  <c:v>3.36</c:v>
                </c:pt>
                <c:pt idx="7">
                  <c:v>4.2380000000000004</c:v>
                </c:pt>
                <c:pt idx="8">
                  <c:v>5.2</c:v>
                </c:pt>
                <c:pt idx="9">
                  <c:v>6.24</c:v>
                </c:pt>
                <c:pt idx="10">
                  <c:v>7.34</c:v>
                </c:pt>
                <c:pt idx="11">
                  <c:v>8.48</c:v>
                </c:pt>
                <c:pt idx="12">
                  <c:v>9.6999999999999993</c:v>
                </c:pt>
                <c:pt idx="13">
                  <c:v>11</c:v>
                </c:pt>
                <c:pt idx="14">
                  <c:v>12.4</c:v>
                </c:pt>
                <c:pt idx="15">
                  <c:v>13.9</c:v>
                </c:pt>
              </c:numCache>
            </c:numRef>
          </c:val>
        </c:ser>
        <c:ser>
          <c:idx val="2"/>
          <c:order val="2"/>
          <c:tx>
            <c:strRef>
              <c:f>Kokonaispainehäviö!$A$3</c:f>
              <c:strCache>
                <c:ptCount val="1"/>
                <c:pt idx="0">
                  <c:v>putkiston painehäviö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Kokonaispainehäviö!$D$3:$S$3</c:f>
              <c:numCache>
                <c:formatCode>0.0</c:formatCode>
                <c:ptCount val="16"/>
                <c:pt idx="0">
                  <c:v>0</c:v>
                </c:pt>
                <c:pt idx="1">
                  <c:v>0.36127999999999999</c:v>
                </c:pt>
                <c:pt idx="2">
                  <c:v>0.72255999999999998</c:v>
                </c:pt>
                <c:pt idx="3">
                  <c:v>1.0838399999999999</c:v>
                </c:pt>
                <c:pt idx="4">
                  <c:v>1.45641</c:v>
                </c:pt>
                <c:pt idx="5">
                  <c:v>1.8064</c:v>
                </c:pt>
                <c:pt idx="6">
                  <c:v>4.0644</c:v>
                </c:pt>
                <c:pt idx="7">
                  <c:v>5.1933999999999996</c:v>
                </c:pt>
                <c:pt idx="8">
                  <c:v>6.6611000000000002</c:v>
                </c:pt>
                <c:pt idx="9">
                  <c:v>7.9030000000000005</c:v>
                </c:pt>
                <c:pt idx="10">
                  <c:v>9.7094000000000005</c:v>
                </c:pt>
                <c:pt idx="11">
                  <c:v>11.402899999999999</c:v>
                </c:pt>
                <c:pt idx="12">
                  <c:v>13.209299999999999</c:v>
                </c:pt>
                <c:pt idx="13">
                  <c:v>15.1286</c:v>
                </c:pt>
                <c:pt idx="14">
                  <c:v>17.273700000000002</c:v>
                </c:pt>
                <c:pt idx="15">
                  <c:v>19.193000000000001</c:v>
                </c:pt>
              </c:numCache>
            </c:numRef>
          </c:val>
        </c:ser>
        <c:ser>
          <c:idx val="3"/>
          <c:order val="3"/>
          <c:tx>
            <c:strRef>
              <c:f>Kokonaispainehäviö!$A$4</c:f>
              <c:strCache>
                <c:ptCount val="1"/>
                <c:pt idx="0">
                  <c:v>takaisku</c:v>
                </c:pt>
              </c:strCache>
            </c:strRef>
          </c:tx>
          <c:spPr>
            <a:ln w="25400">
              <a:noFill/>
            </a:ln>
          </c:spPr>
          <c:val>
            <c:numRef>
              <c:f>Kokonaispainehäviö!$D$4:$S$4</c:f>
              <c:numCache>
                <c:formatCode>General</c:formatCode>
                <c:ptCount val="16"/>
                <c:pt idx="0">
                  <c:v>0</c:v>
                </c:pt>
                <c:pt idx="1">
                  <c:v>7.2</c:v>
                </c:pt>
                <c:pt idx="2">
                  <c:v>7.6</c:v>
                </c:pt>
                <c:pt idx="3">
                  <c:v>8</c:v>
                </c:pt>
                <c:pt idx="4">
                  <c:v>8.4</c:v>
                </c:pt>
                <c:pt idx="5">
                  <c:v>8.9</c:v>
                </c:pt>
                <c:pt idx="6">
                  <c:v>9.5</c:v>
                </c:pt>
                <c:pt idx="7">
                  <c:v>10</c:v>
                </c:pt>
                <c:pt idx="8">
                  <c:v>10.7</c:v>
                </c:pt>
                <c:pt idx="9">
                  <c:v>11.5</c:v>
                </c:pt>
                <c:pt idx="10">
                  <c:v>12.3</c:v>
                </c:pt>
                <c:pt idx="11">
                  <c:v>13.2</c:v>
                </c:pt>
                <c:pt idx="12">
                  <c:v>14.2</c:v>
                </c:pt>
                <c:pt idx="13">
                  <c:v>15.1</c:v>
                </c:pt>
                <c:pt idx="14">
                  <c:v>16.2</c:v>
                </c:pt>
                <c:pt idx="15">
                  <c:v>17.399999999999999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762048"/>
        <c:axId val="45763968"/>
      </c:areaChart>
      <c:catAx>
        <c:axId val="45762048"/>
        <c:scaling>
          <c:orientation val="minMax"/>
        </c:scaling>
        <c:delete val="0"/>
        <c:axPos val="b"/>
        <c:majorGridlines/>
        <c:numFmt formatCode="General" sourceLinked="1"/>
        <c:majorTickMark val="cross"/>
        <c:minorTickMark val="none"/>
        <c:tickLblPos val="high"/>
        <c:crossAx val="45763968"/>
        <c:crosses val="autoZero"/>
        <c:auto val="1"/>
        <c:lblAlgn val="ctr"/>
        <c:lblOffset val="100"/>
        <c:noMultiLvlLbl val="0"/>
      </c:catAx>
      <c:valAx>
        <c:axId val="45763968"/>
        <c:scaling>
          <c:orientation val="minMax"/>
          <c:max val="12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7620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4535096886781163"/>
          <c:y val="0.66113758507459297"/>
          <c:w val="0.19348875255623721"/>
          <c:h val="0.23522494980473715"/>
        </c:manualLayout>
      </c:layout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i-FI"/>
              <a:t>Liuospumppu/keräin vertailu(sisältää</a:t>
            </a:r>
            <a:r>
              <a:rPr lang="fi-FI" baseline="0"/>
              <a:t> kaikki painehäviöt) </a:t>
            </a:r>
            <a:endParaRPr lang="fi-FI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8.1751907179826805E-2"/>
          <c:y val="8.153120690422172E-2"/>
          <c:w val="0.66991694262516255"/>
          <c:h val="0.80037457182258998"/>
        </c:manualLayout>
      </c:layout>
      <c:lineChart>
        <c:grouping val="standard"/>
        <c:varyColors val="0"/>
        <c:ser>
          <c:idx val="0"/>
          <c:order val="0"/>
          <c:tx>
            <c:strRef>
              <c:f>Kokonaispainehäviö!$A$8</c:f>
              <c:strCache>
                <c:ptCount val="1"/>
                <c:pt idx="0">
                  <c:v>2-putkinen keräin 40x2,4</c:v>
                </c:pt>
              </c:strCache>
            </c:strRef>
          </c:tx>
          <c:marker>
            <c:symbol val="none"/>
          </c:marker>
          <c:trendline>
            <c:spPr>
              <a:ln>
                <a:solidFill>
                  <a:schemeClr val="tx2"/>
                </a:solidFill>
              </a:ln>
            </c:spPr>
            <c:trendlineType val="poly"/>
            <c:order val="4"/>
            <c:dispRSqr val="0"/>
            <c:dispEq val="0"/>
          </c:trendline>
          <c:cat>
            <c:numRef>
              <c:f>Kokonaispainehäviö!$D$7:$S$7</c:f>
              <c:numCache>
                <c:formatCode>General</c:formatCode>
                <c:ptCount val="16"/>
                <c:pt idx="0">
                  <c:v>0</c:v>
                </c:pt>
                <c:pt idx="1">
                  <c:v>200</c:v>
                </c:pt>
                <c:pt idx="2">
                  <c:v>400</c:v>
                </c:pt>
                <c:pt idx="3">
                  <c:v>600</c:v>
                </c:pt>
                <c:pt idx="4">
                  <c:v>800</c:v>
                </c:pt>
                <c:pt idx="5">
                  <c:v>1000</c:v>
                </c:pt>
                <c:pt idx="6">
                  <c:v>1200</c:v>
                </c:pt>
                <c:pt idx="7">
                  <c:v>1400</c:v>
                </c:pt>
                <c:pt idx="8">
                  <c:v>1600</c:v>
                </c:pt>
                <c:pt idx="9">
                  <c:v>1800</c:v>
                </c:pt>
                <c:pt idx="10">
                  <c:v>2000</c:v>
                </c:pt>
                <c:pt idx="11">
                  <c:v>2200</c:v>
                </c:pt>
                <c:pt idx="12">
                  <c:v>2400</c:v>
                </c:pt>
                <c:pt idx="13">
                  <c:v>2600</c:v>
                </c:pt>
                <c:pt idx="14">
                  <c:v>2800</c:v>
                </c:pt>
                <c:pt idx="15">
                  <c:v>3000</c:v>
                </c:pt>
              </c:numCache>
            </c:numRef>
          </c:cat>
          <c:val>
            <c:numRef>
              <c:f>Kokonaispainehäviö!$D$8:$S$8</c:f>
              <c:numCache>
                <c:formatCode>0.0</c:formatCode>
                <c:ptCount val="16"/>
                <c:pt idx="0">
                  <c:v>0</c:v>
                </c:pt>
                <c:pt idx="1">
                  <c:v>11.429568888888889</c:v>
                </c:pt>
                <c:pt idx="2">
                  <c:v>15.95806</c:v>
                </c:pt>
                <c:pt idx="3">
                  <c:v>20.725839999999998</c:v>
                </c:pt>
                <c:pt idx="4">
                  <c:v>25.63241</c:v>
                </c:pt>
                <c:pt idx="5">
                  <c:v>30.708400000000001</c:v>
                </c:pt>
                <c:pt idx="6">
                  <c:v>37.876400000000004</c:v>
                </c:pt>
                <c:pt idx="7">
                  <c:v>43.875399999999999</c:v>
                </c:pt>
                <c:pt idx="8">
                  <c:v>74.941099999999992</c:v>
                </c:pt>
                <c:pt idx="9">
                  <c:v>87.722999999999999</c:v>
                </c:pt>
                <c:pt idx="10">
                  <c:v>105.3974</c:v>
                </c:pt>
                <c:pt idx="11">
                  <c:v>120.38289999999999</c:v>
                </c:pt>
                <c:pt idx="12">
                  <c:v>130.22929999999999</c:v>
                </c:pt>
                <c:pt idx="13">
                  <c:v>157.62860000000001</c:v>
                </c:pt>
                <c:pt idx="14">
                  <c:v>177.7937</c:v>
                </c:pt>
                <c:pt idx="15">
                  <c:v>198.709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Kokonaispainehäviö!$A$10</c:f>
              <c:strCache>
                <c:ptCount val="1"/>
                <c:pt idx="0">
                  <c:v>3-putkinen keräin 40x2,4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trendline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  <c:trendlineType val="poly"/>
            <c:order val="4"/>
            <c:dispRSqr val="0"/>
            <c:dispEq val="0"/>
          </c:trendline>
          <c:val>
            <c:numRef>
              <c:f>Kokonaispainehäviö!$D$10:$S$10</c:f>
              <c:numCache>
                <c:formatCode>0.0</c:formatCode>
                <c:ptCount val="16"/>
                <c:pt idx="0">
                  <c:v>0</c:v>
                </c:pt>
                <c:pt idx="1">
                  <c:v>10.560168888888889</c:v>
                </c:pt>
                <c:pt idx="2">
                  <c:v>14.257059999999999</c:v>
                </c:pt>
                <c:pt idx="3">
                  <c:v>18.174340000000001</c:v>
                </c:pt>
                <c:pt idx="4">
                  <c:v>22.230409999999999</c:v>
                </c:pt>
                <c:pt idx="5">
                  <c:v>26.3614</c:v>
                </c:pt>
                <c:pt idx="6">
                  <c:v>32.773399999999995</c:v>
                </c:pt>
                <c:pt idx="7">
                  <c:v>37.827399999999997</c:v>
                </c:pt>
                <c:pt idx="8">
                  <c:v>56.230099999999993</c:v>
                </c:pt>
                <c:pt idx="9">
                  <c:v>65.043000000000006</c:v>
                </c:pt>
                <c:pt idx="10">
                  <c:v>76.858400000000003</c:v>
                </c:pt>
                <c:pt idx="11">
                  <c:v>87.194499999999991</c:v>
                </c:pt>
                <c:pt idx="12">
                  <c:v>95.075299999999999</c:v>
                </c:pt>
                <c:pt idx="13">
                  <c:v>111.89060000000001</c:v>
                </c:pt>
                <c:pt idx="14">
                  <c:v>125.44069999999999</c:v>
                </c:pt>
                <c:pt idx="15">
                  <c:v>148.81299999999999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Kokonaispainehäviö!$A$12</c:f>
              <c:strCache>
                <c:ptCount val="1"/>
                <c:pt idx="0">
                  <c:v>4-putkinen keräin 40x2,4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trendline>
            <c:spPr>
              <a:ln>
                <a:solidFill>
                  <a:schemeClr val="accent4">
                    <a:lumMod val="75000"/>
                  </a:schemeClr>
                </a:solidFill>
              </a:ln>
            </c:spPr>
            <c:trendlineType val="poly"/>
            <c:order val="4"/>
            <c:dispRSqr val="0"/>
            <c:dispEq val="0"/>
          </c:trendline>
          <c:val>
            <c:numRef>
              <c:f>Kokonaispainehäviö!$D$12:$S$12</c:f>
              <c:numCache>
                <c:formatCode>0.0</c:formatCode>
                <c:ptCount val="16"/>
                <c:pt idx="0">
                  <c:v>0</c:v>
                </c:pt>
                <c:pt idx="1">
                  <c:v>9.6447688888888887</c:v>
                </c:pt>
                <c:pt idx="2">
                  <c:v>12.466059999999999</c:v>
                </c:pt>
                <c:pt idx="3">
                  <c:v>15.487839999999998</c:v>
                </c:pt>
                <c:pt idx="4">
                  <c:v>18.648409999999998</c:v>
                </c:pt>
                <c:pt idx="5">
                  <c:v>21.784399999999998</c:v>
                </c:pt>
                <c:pt idx="6">
                  <c:v>27.400399999999998</c:v>
                </c:pt>
                <c:pt idx="7">
                  <c:v>31.459400000000002</c:v>
                </c:pt>
                <c:pt idx="8">
                  <c:v>36.5291</c:v>
                </c:pt>
                <c:pt idx="9">
                  <c:v>41.162999999999997</c:v>
                </c:pt>
                <c:pt idx="10">
                  <c:v>46.809399999999997</c:v>
                </c:pt>
                <c:pt idx="11">
                  <c:v>52.250099999999996</c:v>
                </c:pt>
                <c:pt idx="12">
                  <c:v>58.061300000000003</c:v>
                </c:pt>
                <c:pt idx="13">
                  <c:v>63.732599999999998</c:v>
                </c:pt>
                <c:pt idx="14">
                  <c:v>70.317700000000002</c:v>
                </c:pt>
                <c:pt idx="15">
                  <c:v>96.277000000000001</c:v>
                </c:pt>
              </c:numCache>
            </c:numRef>
          </c:val>
          <c:smooth val="0"/>
        </c:ser>
        <c:ser>
          <c:idx val="1"/>
          <c:order val="3"/>
          <c:tx>
            <c:strRef>
              <c:f>Kiertopumput!$A$15</c:f>
              <c:strCache>
                <c:ptCount val="1"/>
                <c:pt idx="0">
                  <c:v>wilo stratos para 25-1/7</c:v>
                </c:pt>
              </c:strCache>
            </c:strRef>
          </c:tx>
          <c:spPr>
            <a:ln w="22225">
              <a:prstDash val="solid"/>
            </a:ln>
          </c:spPr>
          <c:marker>
            <c:symbol val="none"/>
          </c:marker>
          <c:val>
            <c:numRef>
              <c:f>Kiertopumput!$D$15:$S$15</c:f>
              <c:numCache>
                <c:formatCode>0.0</c:formatCode>
                <c:ptCount val="16"/>
                <c:pt idx="0">
                  <c:v>63.59744520000001</c:v>
                </c:pt>
                <c:pt idx="1">
                  <c:v>63.59744520000001</c:v>
                </c:pt>
                <c:pt idx="2">
                  <c:v>64.546660800000012</c:v>
                </c:pt>
                <c:pt idx="3">
                  <c:v>64.546660800000012</c:v>
                </c:pt>
                <c:pt idx="4">
                  <c:v>64.546660800000012</c:v>
                </c:pt>
                <c:pt idx="5">
                  <c:v>63.59744520000001</c:v>
                </c:pt>
                <c:pt idx="6">
                  <c:v>62.648229600000001</c:v>
                </c:pt>
                <c:pt idx="7">
                  <c:v>61.699014000000005</c:v>
                </c:pt>
                <c:pt idx="8">
                  <c:v>60.74979840000001</c:v>
                </c:pt>
                <c:pt idx="9">
                  <c:v>59.800582799999994</c:v>
                </c:pt>
                <c:pt idx="10">
                  <c:v>55.581846800000001</c:v>
                </c:pt>
                <c:pt idx="11">
                  <c:v>51.363110800000001</c:v>
                </c:pt>
                <c:pt idx="12">
                  <c:v>47.144374800000008</c:v>
                </c:pt>
                <c:pt idx="13">
                  <c:v>42.925638800000002</c:v>
                </c:pt>
                <c:pt idx="14">
                  <c:v>38.706902800000002</c:v>
                </c:pt>
                <c:pt idx="15">
                  <c:v>34.488166800000009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Kiertopumput!$A$16</c:f>
              <c:strCache>
                <c:ptCount val="1"/>
                <c:pt idx="0">
                  <c:v>wilo stratos para 25-1/8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Kiertopumput!$D$16:$S$16</c:f>
              <c:numCache>
                <c:formatCode>0.0</c:formatCode>
                <c:ptCount val="16"/>
                <c:pt idx="0">
                  <c:v>75.937248000000011</c:v>
                </c:pt>
                <c:pt idx="1">
                  <c:v>76.109832654545457</c:v>
                </c:pt>
                <c:pt idx="2">
                  <c:v>76.282417309090917</c:v>
                </c:pt>
                <c:pt idx="3">
                  <c:v>76.455001963636377</c:v>
                </c:pt>
                <c:pt idx="4">
                  <c:v>76.627586618181823</c:v>
                </c:pt>
                <c:pt idx="5">
                  <c:v>76.800171272727269</c:v>
                </c:pt>
                <c:pt idx="6">
                  <c:v>76.972755927272743</c:v>
                </c:pt>
                <c:pt idx="7">
                  <c:v>77.145340581818189</c:v>
                </c:pt>
                <c:pt idx="8">
                  <c:v>77.317925236363635</c:v>
                </c:pt>
                <c:pt idx="9">
                  <c:v>77.490509890909095</c:v>
                </c:pt>
                <c:pt idx="10">
                  <c:v>77.663094545454555</c:v>
                </c:pt>
                <c:pt idx="11">
                  <c:v>77.835679200000001</c:v>
                </c:pt>
                <c:pt idx="12">
                  <c:v>74.671627200000003</c:v>
                </c:pt>
                <c:pt idx="13">
                  <c:v>71.507575200000005</c:v>
                </c:pt>
                <c:pt idx="14">
                  <c:v>68.343523200000007</c:v>
                </c:pt>
                <c:pt idx="15">
                  <c:v>65.179471200000009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Kiertopumput!$A$17</c:f>
              <c:strCache>
                <c:ptCount val="1"/>
                <c:pt idx="0">
                  <c:v>wilo stratos para 25-1/11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Kiertopumput!$D$17:$S$17</c:f>
              <c:numCache>
                <c:formatCode>0.0</c:formatCode>
                <c:ptCount val="16"/>
                <c:pt idx="0">
                  <c:v>108.21057840000002</c:v>
                </c:pt>
                <c:pt idx="1">
                  <c:v>108.21057840000002</c:v>
                </c:pt>
                <c:pt idx="2">
                  <c:v>107.26136280000001</c:v>
                </c:pt>
                <c:pt idx="3">
                  <c:v>107.26136280000001</c:v>
                </c:pt>
                <c:pt idx="4">
                  <c:v>106.31214720000001</c:v>
                </c:pt>
                <c:pt idx="5">
                  <c:v>106.31214720000001</c:v>
                </c:pt>
                <c:pt idx="6">
                  <c:v>106.31214720000001</c:v>
                </c:pt>
                <c:pt idx="7">
                  <c:v>105.36293160000001</c:v>
                </c:pt>
                <c:pt idx="8">
                  <c:v>104.41371600000001</c:v>
                </c:pt>
                <c:pt idx="9">
                  <c:v>103.46450040000002</c:v>
                </c:pt>
                <c:pt idx="10">
                  <c:v>101.5660692</c:v>
                </c:pt>
                <c:pt idx="11">
                  <c:v>100.61685360000001</c:v>
                </c:pt>
                <c:pt idx="12">
                  <c:v>94.710623200000015</c:v>
                </c:pt>
                <c:pt idx="13">
                  <c:v>88.804392800000016</c:v>
                </c:pt>
                <c:pt idx="14">
                  <c:v>82.898162400000018</c:v>
                </c:pt>
                <c:pt idx="15">
                  <c:v>76.991932000000006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Kiertopumput!$A$18</c:f>
              <c:strCache>
                <c:ptCount val="1"/>
                <c:pt idx="0">
                  <c:v>wilo stratos para 25-1/12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Kiertopumput!$D$18:$S$18</c:f>
              <c:numCache>
                <c:formatCode>0.0</c:formatCode>
                <c:ptCount val="16"/>
                <c:pt idx="0">
                  <c:v>110.10900960000001</c:v>
                </c:pt>
                <c:pt idx="1">
                  <c:v>110.25139194000002</c:v>
                </c:pt>
                <c:pt idx="2">
                  <c:v>110.39377428</c:v>
                </c:pt>
                <c:pt idx="3">
                  <c:v>110.53615662000001</c:v>
                </c:pt>
                <c:pt idx="4">
                  <c:v>110.67853896000001</c:v>
                </c:pt>
                <c:pt idx="5">
                  <c:v>110.82092129999999</c:v>
                </c:pt>
                <c:pt idx="6">
                  <c:v>110.96330363999999</c:v>
                </c:pt>
                <c:pt idx="7">
                  <c:v>111.10568598</c:v>
                </c:pt>
                <c:pt idx="8">
                  <c:v>111.24806832</c:v>
                </c:pt>
                <c:pt idx="9">
                  <c:v>111.39045066</c:v>
                </c:pt>
                <c:pt idx="10">
                  <c:v>111.53283300000001</c:v>
                </c:pt>
                <c:pt idx="11">
                  <c:v>111.67521533999999</c:v>
                </c:pt>
                <c:pt idx="12">
                  <c:v>111.81759768000001</c:v>
                </c:pt>
                <c:pt idx="13">
                  <c:v>111.95998002</c:v>
                </c:pt>
                <c:pt idx="14">
                  <c:v>112.10236236000001</c:v>
                </c:pt>
                <c:pt idx="15">
                  <c:v>112.24474470000001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Kiertopumput!$A$19</c:f>
              <c:strCache>
                <c:ptCount val="1"/>
                <c:pt idx="0">
                  <c:v>grundfos magna geo 25-100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Kiertopumput!$D$19:$S$19</c:f>
              <c:numCache>
                <c:formatCode>0.0</c:formatCode>
                <c:ptCount val="16"/>
                <c:pt idx="0">
                  <c:v>104.41371599999998</c:v>
                </c:pt>
                <c:pt idx="1">
                  <c:v>104.9561249142857</c:v>
                </c:pt>
                <c:pt idx="2">
                  <c:v>105.49853382857142</c:v>
                </c:pt>
                <c:pt idx="3">
                  <c:v>106.04094274285715</c:v>
                </c:pt>
                <c:pt idx="4">
                  <c:v>106.58335165714286</c:v>
                </c:pt>
                <c:pt idx="5">
                  <c:v>107.12576057142857</c:v>
                </c:pt>
                <c:pt idx="6">
                  <c:v>107.66816948571429</c:v>
                </c:pt>
                <c:pt idx="7">
                  <c:v>108.2105784</c:v>
                </c:pt>
                <c:pt idx="8">
                  <c:v>105.56981192307693</c:v>
                </c:pt>
                <c:pt idx="9">
                  <c:v>102.92904544615385</c:v>
                </c:pt>
                <c:pt idx="10">
                  <c:v>100.28827896923077</c:v>
                </c:pt>
                <c:pt idx="11">
                  <c:v>97.647512492307698</c:v>
                </c:pt>
                <c:pt idx="12">
                  <c:v>95.006746015384621</c:v>
                </c:pt>
                <c:pt idx="13">
                  <c:v>92.365979538461545</c:v>
                </c:pt>
                <c:pt idx="14">
                  <c:v>89.725213061538469</c:v>
                </c:pt>
                <c:pt idx="15">
                  <c:v>87.084446584615392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Kiertopumput!$A$20</c:f>
              <c:strCache>
                <c:ptCount val="1"/>
                <c:pt idx="0">
                  <c:v>wilo top-rl 25/7,5</c:v>
                </c:pt>
              </c:strCache>
            </c:strRef>
          </c:tx>
          <c:spPr>
            <a:ln w="22225">
              <a:prstDash val="sysDot"/>
            </a:ln>
          </c:spPr>
          <c:marker>
            <c:symbol val="none"/>
          </c:marker>
          <c:val>
            <c:numRef>
              <c:f>Kiertopumput!$D$20:$S$20</c:f>
              <c:numCache>
                <c:formatCode>0.0</c:formatCode>
                <c:ptCount val="16"/>
                <c:pt idx="0">
                  <c:v>71.191170000000014</c:v>
                </c:pt>
                <c:pt idx="1">
                  <c:v>70.241954399999997</c:v>
                </c:pt>
                <c:pt idx="2">
                  <c:v>69.292738800000009</c:v>
                </c:pt>
                <c:pt idx="3">
                  <c:v>68.343523199999993</c:v>
                </c:pt>
                <c:pt idx="4">
                  <c:v>67.394307600000005</c:v>
                </c:pt>
                <c:pt idx="5">
                  <c:v>66.445092000000017</c:v>
                </c:pt>
                <c:pt idx="6">
                  <c:v>65.116190160000002</c:v>
                </c:pt>
                <c:pt idx="7">
                  <c:v>63.787288320000016</c:v>
                </c:pt>
                <c:pt idx="8">
                  <c:v>62.458386480000009</c:v>
                </c:pt>
                <c:pt idx="9">
                  <c:v>61.129484640000008</c:v>
                </c:pt>
                <c:pt idx="10">
                  <c:v>59.800582800000008</c:v>
                </c:pt>
                <c:pt idx="11">
                  <c:v>58.09199472000001</c:v>
                </c:pt>
                <c:pt idx="12">
                  <c:v>56.383406640000011</c:v>
                </c:pt>
                <c:pt idx="13">
                  <c:v>54.674818559999999</c:v>
                </c:pt>
                <c:pt idx="14">
                  <c:v>52.966230480000007</c:v>
                </c:pt>
                <c:pt idx="15">
                  <c:v>51.257642400000009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140864"/>
        <c:axId val="49147904"/>
      </c:lineChart>
      <c:catAx>
        <c:axId val="49140864"/>
        <c:scaling>
          <c:orientation val="minMax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i-FI"/>
                  <a:t>l/h</a:t>
                </a:r>
              </a:p>
            </c:rich>
          </c:tx>
          <c:layout>
            <c:manualLayout>
              <c:xMode val="edge"/>
              <c:yMode val="edge"/>
              <c:x val="0.78103237095363065"/>
              <c:y val="0.89655627605372856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crossAx val="49147904"/>
        <c:crosses val="autoZero"/>
        <c:auto val="1"/>
        <c:lblAlgn val="ctr"/>
        <c:lblOffset val="100"/>
        <c:noMultiLvlLbl val="0"/>
      </c:catAx>
      <c:valAx>
        <c:axId val="49147904"/>
        <c:scaling>
          <c:orientation val="minMax"/>
          <c:max val="12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i-FI"/>
                  <a:t>kPa</a:t>
                </a:r>
              </a:p>
            </c:rich>
          </c:tx>
          <c:layout>
            <c:manualLayout>
              <c:xMode val="edge"/>
              <c:yMode val="edge"/>
              <c:x val="5.4656598345918732E-2"/>
              <c:y val="4.7323220626833418E-2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crossAx val="49140864"/>
        <c:crosses val="autoZero"/>
        <c:crossBetween val="midCat"/>
      </c:valAx>
    </c:plotArea>
    <c:legend>
      <c:legendPos val="r"/>
      <c:layout/>
      <c:overlay val="0"/>
      <c:spPr>
        <a:effectLst>
          <a:outerShdw blurRad="50800" dist="50800" dir="5400000" algn="ctr" rotWithShape="0">
            <a:schemeClr val="bg1"/>
          </a:outerShdw>
        </a:effectLst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7</xdr:row>
      <xdr:rowOff>114300</xdr:rowOff>
    </xdr:from>
    <xdr:to>
      <xdr:col>31</xdr:col>
      <xdr:colOff>409575</xdr:colOff>
      <xdr:row>29</xdr:row>
      <xdr:rowOff>114300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0</xdr:row>
      <xdr:rowOff>0</xdr:rowOff>
    </xdr:from>
    <xdr:to>
      <xdr:col>24</xdr:col>
      <xdr:colOff>190500</xdr:colOff>
      <xdr:row>23</xdr:row>
      <xdr:rowOff>57150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20</xdr:row>
      <xdr:rowOff>152400</xdr:rowOff>
    </xdr:from>
    <xdr:to>
      <xdr:col>22</xdr:col>
      <xdr:colOff>0</xdr:colOff>
      <xdr:row>38</xdr:row>
      <xdr:rowOff>152400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15</xdr:row>
      <xdr:rowOff>57150</xdr:rowOff>
    </xdr:from>
    <xdr:to>
      <xdr:col>21</xdr:col>
      <xdr:colOff>238125</xdr:colOff>
      <xdr:row>35</xdr:row>
      <xdr:rowOff>152399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238126</xdr:colOff>
      <xdr:row>1</xdr:row>
      <xdr:rowOff>9525</xdr:rowOff>
    </xdr:from>
    <xdr:to>
      <xdr:col>17</xdr:col>
      <xdr:colOff>66676</xdr:colOff>
      <xdr:row>30</xdr:row>
      <xdr:rowOff>104775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3"/>
  <sheetViews>
    <sheetView topLeftCell="A16" workbookViewId="0">
      <selection activeCell="G30" sqref="G30"/>
    </sheetView>
  </sheetViews>
  <sheetFormatPr defaultColWidth="7.140625" defaultRowHeight="15" x14ac:dyDescent="0.25"/>
  <cols>
    <col min="1" max="3" width="7.28515625" bestFit="1" customWidth="1"/>
    <col min="4" max="15" width="7.5703125" bestFit="1" customWidth="1"/>
  </cols>
  <sheetData>
    <row r="2" spans="1:22" x14ac:dyDescent="0.25">
      <c r="B2" t="s">
        <v>2</v>
      </c>
    </row>
    <row r="4" spans="1:22" x14ac:dyDescent="0.25">
      <c r="A4" t="s">
        <v>0</v>
      </c>
      <c r="B4" t="s">
        <v>1</v>
      </c>
    </row>
    <row r="5" spans="1:22" x14ac:dyDescent="0.25">
      <c r="A5">
        <v>0</v>
      </c>
      <c r="B5">
        <v>200</v>
      </c>
      <c r="C5">
        <v>400</v>
      </c>
      <c r="D5">
        <v>600</v>
      </c>
      <c r="E5">
        <v>800</v>
      </c>
      <c r="F5">
        <v>1000</v>
      </c>
      <c r="G5">
        <v>1200</v>
      </c>
      <c r="H5">
        <v>1400</v>
      </c>
      <c r="I5">
        <v>1600</v>
      </c>
      <c r="J5">
        <v>1800</v>
      </c>
      <c r="K5">
        <v>2000</v>
      </c>
      <c r="L5">
        <v>2200</v>
      </c>
      <c r="M5">
        <v>2400</v>
      </c>
      <c r="N5">
        <v>2600</v>
      </c>
      <c r="O5">
        <v>2800</v>
      </c>
      <c r="P5">
        <v>3000</v>
      </c>
      <c r="Q5">
        <v>3200</v>
      </c>
      <c r="R5">
        <v>3400</v>
      </c>
      <c r="S5">
        <v>3600</v>
      </c>
      <c r="T5">
        <v>3800</v>
      </c>
      <c r="U5">
        <v>4000</v>
      </c>
      <c r="V5" t="s">
        <v>1</v>
      </c>
    </row>
    <row r="6" spans="1:22" x14ac:dyDescent="0.25">
      <c r="A6" t="s">
        <v>16</v>
      </c>
    </row>
    <row r="7" spans="1:22" x14ac:dyDescent="0.25">
      <c r="A7" s="1">
        <f t="shared" ref="A7:U7" si="0">A5*0.9676/3600</f>
        <v>0</v>
      </c>
      <c r="B7" s="1">
        <f t="shared" si="0"/>
        <v>5.3755555555555556E-2</v>
      </c>
      <c r="C7" s="1">
        <f t="shared" si="0"/>
        <v>0.10751111111111111</v>
      </c>
      <c r="D7" s="1">
        <f t="shared" si="0"/>
        <v>0.16126666666666667</v>
      </c>
      <c r="E7" s="1">
        <f t="shared" si="0"/>
        <v>0.21502222222222223</v>
      </c>
      <c r="F7" s="1">
        <f t="shared" si="0"/>
        <v>0.26877777777777778</v>
      </c>
      <c r="G7" s="1">
        <f t="shared" si="0"/>
        <v>0.32253333333333334</v>
      </c>
      <c r="H7" s="1">
        <f t="shared" si="0"/>
        <v>0.37628888888888889</v>
      </c>
      <c r="I7" s="1">
        <f t="shared" si="0"/>
        <v>0.43004444444444445</v>
      </c>
      <c r="J7" s="1">
        <f t="shared" si="0"/>
        <v>0.48380000000000001</v>
      </c>
      <c r="K7" s="1">
        <f t="shared" si="0"/>
        <v>0.53755555555555556</v>
      </c>
      <c r="L7" s="1">
        <f t="shared" si="0"/>
        <v>0.59131111111111123</v>
      </c>
      <c r="M7" s="1">
        <f t="shared" si="0"/>
        <v>0.64506666666666668</v>
      </c>
      <c r="N7" s="1">
        <f t="shared" si="0"/>
        <v>0.69882222222222223</v>
      </c>
      <c r="O7" s="1">
        <f t="shared" si="0"/>
        <v>0.75257777777777779</v>
      </c>
      <c r="P7" s="1">
        <f t="shared" si="0"/>
        <v>0.80633333333333335</v>
      </c>
      <c r="Q7" s="1">
        <f t="shared" si="0"/>
        <v>0.8600888888888889</v>
      </c>
      <c r="R7" s="1">
        <f t="shared" si="0"/>
        <v>0.91384444444444446</v>
      </c>
      <c r="S7" s="1">
        <f t="shared" si="0"/>
        <v>0.96760000000000002</v>
      </c>
      <c r="T7" s="1">
        <f t="shared" si="0"/>
        <v>1.0213555555555556</v>
      </c>
      <c r="U7" s="1">
        <f t="shared" si="0"/>
        <v>1.0751111111111111</v>
      </c>
      <c r="V7" t="s">
        <v>53</v>
      </c>
    </row>
    <row r="8" spans="1:22" x14ac:dyDescent="0.25">
      <c r="A8" t="s">
        <v>17</v>
      </c>
    </row>
    <row r="9" spans="1:22" x14ac:dyDescent="0.25">
      <c r="A9">
        <v>0</v>
      </c>
      <c r="B9">
        <v>200</v>
      </c>
      <c r="C9">
        <v>400</v>
      </c>
      <c r="D9">
        <v>600</v>
      </c>
      <c r="E9">
        <v>800</v>
      </c>
      <c r="F9">
        <v>1000</v>
      </c>
      <c r="G9">
        <v>1200</v>
      </c>
      <c r="H9">
        <v>1400</v>
      </c>
      <c r="I9">
        <v>1600</v>
      </c>
      <c r="J9">
        <v>1800</v>
      </c>
      <c r="K9">
        <v>2000</v>
      </c>
      <c r="L9">
        <v>2200</v>
      </c>
      <c r="M9">
        <v>2400</v>
      </c>
      <c r="N9">
        <v>2600</v>
      </c>
      <c r="O9">
        <v>2800</v>
      </c>
      <c r="P9">
        <v>3000</v>
      </c>
      <c r="V9" t="s">
        <v>1</v>
      </c>
    </row>
    <row r="10" spans="1:22" x14ac:dyDescent="0.25">
      <c r="A10">
        <v>110</v>
      </c>
      <c r="B10">
        <v>110</v>
      </c>
      <c r="C10">
        <v>110</v>
      </c>
      <c r="D10">
        <v>111</v>
      </c>
      <c r="E10">
        <v>111</v>
      </c>
      <c r="F10">
        <v>112</v>
      </c>
      <c r="G10">
        <v>112</v>
      </c>
      <c r="H10">
        <v>113</v>
      </c>
      <c r="I10">
        <v>110</v>
      </c>
      <c r="J10">
        <v>106</v>
      </c>
      <c r="K10">
        <v>104</v>
      </c>
      <c r="L10">
        <v>102</v>
      </c>
      <c r="M10">
        <v>100</v>
      </c>
      <c r="N10">
        <v>99</v>
      </c>
      <c r="O10">
        <v>95</v>
      </c>
      <c r="P10">
        <v>92</v>
      </c>
      <c r="V10" t="s">
        <v>5</v>
      </c>
    </row>
    <row r="11" spans="1:22" x14ac:dyDescent="0.25">
      <c r="A11" t="s">
        <v>15</v>
      </c>
    </row>
    <row r="12" spans="1:22" x14ac:dyDescent="0.25">
      <c r="A12">
        <v>0</v>
      </c>
      <c r="B12">
        <v>200</v>
      </c>
      <c r="C12">
        <v>400</v>
      </c>
      <c r="D12">
        <v>600</v>
      </c>
      <c r="E12">
        <v>800</v>
      </c>
      <c r="F12">
        <v>1000</v>
      </c>
      <c r="G12">
        <v>1200</v>
      </c>
      <c r="H12">
        <v>1400</v>
      </c>
      <c r="I12">
        <v>1600</v>
      </c>
      <c r="J12">
        <v>1800</v>
      </c>
      <c r="K12">
        <v>2000</v>
      </c>
      <c r="L12">
        <v>2200</v>
      </c>
      <c r="M12">
        <v>2400</v>
      </c>
      <c r="N12">
        <v>2600</v>
      </c>
      <c r="O12">
        <v>2800</v>
      </c>
      <c r="P12">
        <v>3000</v>
      </c>
      <c r="R12" s="23"/>
      <c r="S12" s="23"/>
      <c r="T12" s="23"/>
      <c r="U12" s="24"/>
      <c r="V12" t="s">
        <v>1</v>
      </c>
    </row>
    <row r="13" spans="1:22" x14ac:dyDescent="0.25">
      <c r="A13">
        <v>110</v>
      </c>
      <c r="B13">
        <v>101</v>
      </c>
      <c r="C13">
        <v>100.5</v>
      </c>
      <c r="D13">
        <v>100.5</v>
      </c>
      <c r="E13">
        <v>100</v>
      </c>
      <c r="F13">
        <v>100</v>
      </c>
      <c r="G13">
        <v>99</v>
      </c>
      <c r="H13">
        <v>98</v>
      </c>
      <c r="I13">
        <v>93</v>
      </c>
      <c r="J13">
        <v>86.5</v>
      </c>
      <c r="K13">
        <v>82.5</v>
      </c>
      <c r="L13">
        <v>77.5</v>
      </c>
      <c r="M13">
        <v>70</v>
      </c>
      <c r="N13">
        <v>64</v>
      </c>
      <c r="O13">
        <v>53</v>
      </c>
      <c r="P13">
        <v>45</v>
      </c>
      <c r="R13" s="24"/>
      <c r="S13" s="24"/>
      <c r="T13" s="24"/>
      <c r="U13" s="24"/>
      <c r="V13" t="s">
        <v>5</v>
      </c>
    </row>
    <row r="14" spans="1:22" x14ac:dyDescent="0.25">
      <c r="A14" s="4" t="s">
        <v>65</v>
      </c>
    </row>
    <row r="15" spans="1:22" x14ac:dyDescent="0.25">
      <c r="A15">
        <v>0</v>
      </c>
      <c r="B15">
        <v>200</v>
      </c>
      <c r="C15">
        <v>400</v>
      </c>
      <c r="D15">
        <v>600</v>
      </c>
      <c r="E15">
        <v>800</v>
      </c>
      <c r="F15">
        <v>1000</v>
      </c>
      <c r="G15">
        <v>1200</v>
      </c>
      <c r="H15">
        <v>1400</v>
      </c>
      <c r="I15">
        <v>1600</v>
      </c>
      <c r="J15">
        <v>1800</v>
      </c>
      <c r="K15">
        <v>2000</v>
      </c>
      <c r="L15">
        <v>2200</v>
      </c>
      <c r="M15">
        <v>2400</v>
      </c>
      <c r="N15">
        <v>2600</v>
      </c>
      <c r="O15">
        <v>2800</v>
      </c>
      <c r="P15">
        <v>3000</v>
      </c>
      <c r="V15" t="s">
        <v>1</v>
      </c>
    </row>
    <row r="16" spans="1:22" x14ac:dyDescent="0.25">
      <c r="A16">
        <v>0</v>
      </c>
      <c r="B16" s="11">
        <f>B10*9.81/10-B13</f>
        <v>6.9100000000000108</v>
      </c>
      <c r="C16" s="11">
        <f>C10*9.81/10-C13</f>
        <v>7.4100000000000108</v>
      </c>
      <c r="D16" s="11">
        <f>D10*9.81/10-D13</f>
        <v>8.3910000000000053</v>
      </c>
      <c r="E16" s="11">
        <f>E10*9.81/10-E13</f>
        <v>8.8910000000000053</v>
      </c>
      <c r="F16" s="11">
        <f>F10*9.81/10-F13</f>
        <v>9.8719999999999999</v>
      </c>
      <c r="G16" s="11">
        <f>G10*9.81/10-G13</f>
        <v>10.872</v>
      </c>
      <c r="H16" s="11">
        <f>H10*9.81/10-H13</f>
        <v>12.852999999999994</v>
      </c>
      <c r="I16" s="11">
        <f>I10*9.81/10-I13</f>
        <v>14.910000000000011</v>
      </c>
      <c r="J16" s="11">
        <f>J10*9.81/10-J13</f>
        <v>17.486000000000018</v>
      </c>
      <c r="K16" s="11">
        <f>K10*9.81/10-K13</f>
        <v>19.524000000000001</v>
      </c>
      <c r="L16" s="11">
        <f>L10*9.81/10-L13</f>
        <v>22.561999999999998</v>
      </c>
      <c r="M16" s="11">
        <f>M10*9.81/10-M13</f>
        <v>28.099999999999994</v>
      </c>
      <c r="N16" s="11">
        <f>N10*9.81/10-N13</f>
        <v>33.119</v>
      </c>
      <c r="O16" s="11">
        <f>O10*9.81/10-O13</f>
        <v>40.195000000000007</v>
      </c>
      <c r="P16" s="11">
        <f>P10*9.81/10-P13</f>
        <v>45.25200000000001</v>
      </c>
      <c r="V16" t="s">
        <v>5</v>
      </c>
    </row>
    <row r="17" spans="1:22" x14ac:dyDescent="0.25">
      <c r="A17" s="4" t="s">
        <v>50</v>
      </c>
    </row>
    <row r="18" spans="1:22" x14ac:dyDescent="0.25">
      <c r="A18">
        <v>0</v>
      </c>
      <c r="B18">
        <v>200</v>
      </c>
      <c r="C18">
        <v>400</v>
      </c>
      <c r="D18">
        <v>600</v>
      </c>
      <c r="E18">
        <v>800</v>
      </c>
      <c r="F18">
        <v>1000</v>
      </c>
      <c r="G18">
        <v>1200</v>
      </c>
      <c r="H18">
        <v>1400</v>
      </c>
      <c r="I18">
        <v>1600</v>
      </c>
      <c r="J18">
        <v>1800</v>
      </c>
      <c r="K18">
        <v>2000</v>
      </c>
      <c r="L18">
        <v>2200</v>
      </c>
      <c r="M18">
        <v>2400</v>
      </c>
      <c r="N18">
        <v>2600</v>
      </c>
      <c r="O18">
        <v>2800</v>
      </c>
      <c r="P18">
        <v>3000</v>
      </c>
      <c r="V18" t="s">
        <v>1</v>
      </c>
    </row>
    <row r="19" spans="1:22" x14ac:dyDescent="0.25">
      <c r="A19">
        <v>0</v>
      </c>
      <c r="B19" s="4">
        <v>0.5</v>
      </c>
      <c r="C19" s="4">
        <v>1.2</v>
      </c>
      <c r="D19" s="4">
        <v>2.1</v>
      </c>
      <c r="E19" s="4">
        <v>3.2</v>
      </c>
      <c r="F19" s="4">
        <v>4.5</v>
      </c>
      <c r="G19" s="4">
        <v>5.9</v>
      </c>
      <c r="H19" s="4">
        <v>7.4</v>
      </c>
      <c r="I19" s="4">
        <v>9.1999999999999993</v>
      </c>
      <c r="J19" s="4">
        <v>11.2</v>
      </c>
      <c r="K19" s="4">
        <v>13.4</v>
      </c>
      <c r="L19" s="4">
        <v>15.7</v>
      </c>
      <c r="M19" s="4">
        <v>18.2</v>
      </c>
      <c r="N19" s="4">
        <v>20.8</v>
      </c>
      <c r="O19" s="4">
        <v>23.6</v>
      </c>
      <c r="P19" s="4">
        <v>26.4</v>
      </c>
      <c r="V19" t="s">
        <v>5</v>
      </c>
    </row>
    <row r="20" spans="1:22" x14ac:dyDescent="0.25">
      <c r="A20" s="4" t="s">
        <v>46</v>
      </c>
    </row>
    <row r="21" spans="1:22" x14ac:dyDescent="0.25">
      <c r="A21">
        <v>0</v>
      </c>
      <c r="B21">
        <v>200</v>
      </c>
      <c r="C21">
        <v>400</v>
      </c>
      <c r="D21">
        <v>600</v>
      </c>
      <c r="E21">
        <v>800</v>
      </c>
      <c r="F21">
        <v>1000</v>
      </c>
      <c r="G21">
        <v>1200</v>
      </c>
      <c r="H21">
        <v>1400</v>
      </c>
      <c r="I21">
        <v>1600</v>
      </c>
      <c r="J21">
        <v>1800</v>
      </c>
      <c r="K21">
        <v>2000</v>
      </c>
      <c r="L21">
        <v>2200</v>
      </c>
      <c r="M21">
        <v>2400</v>
      </c>
      <c r="N21">
        <v>2600</v>
      </c>
      <c r="O21">
        <v>2800</v>
      </c>
      <c r="P21">
        <v>3000</v>
      </c>
      <c r="Q21">
        <v>3200</v>
      </c>
      <c r="R21">
        <v>3400</v>
      </c>
      <c r="S21">
        <v>3600</v>
      </c>
      <c r="T21">
        <v>3800</v>
      </c>
      <c r="U21">
        <v>4000</v>
      </c>
      <c r="V21" t="s">
        <v>1</v>
      </c>
    </row>
    <row r="22" spans="1:22" x14ac:dyDescent="0.25">
      <c r="A22" s="29">
        <v>0</v>
      </c>
      <c r="B22" s="30">
        <v>0.37628888888888901</v>
      </c>
      <c r="C22" s="29">
        <v>0.65149999999999997</v>
      </c>
      <c r="D22" s="29">
        <v>1.1659999999999999</v>
      </c>
      <c r="E22" s="29">
        <v>1.8080000000000001</v>
      </c>
      <c r="F22" s="29">
        <v>2.5419999999999998</v>
      </c>
      <c r="G22" s="29">
        <v>3.36</v>
      </c>
      <c r="H22" s="29">
        <v>4.2380000000000004</v>
      </c>
      <c r="I22" s="29">
        <v>5.2</v>
      </c>
      <c r="J22" s="29">
        <v>6.24</v>
      </c>
      <c r="K22" s="29">
        <v>7.34</v>
      </c>
      <c r="L22" s="29">
        <v>8.48</v>
      </c>
      <c r="M22" s="29">
        <v>9.6999999999999993</v>
      </c>
      <c r="N22" s="29">
        <v>11</v>
      </c>
      <c r="O22" s="29">
        <v>12.4</v>
      </c>
      <c r="P22" s="29">
        <v>13.9</v>
      </c>
      <c r="Q22" s="29">
        <v>15.5</v>
      </c>
      <c r="R22" s="29">
        <v>17.2</v>
      </c>
      <c r="S22" s="29">
        <v>19</v>
      </c>
      <c r="T22" s="29">
        <v>20.8</v>
      </c>
      <c r="U22" s="24">
        <v>22.7</v>
      </c>
      <c r="V22" t="s">
        <v>5</v>
      </c>
    </row>
    <row r="24" spans="1:22" x14ac:dyDescent="0.25">
      <c r="H24" t="s">
        <v>66</v>
      </c>
    </row>
    <row r="25" spans="1:22" x14ac:dyDescent="0.25">
      <c r="A25" s="4" t="s">
        <v>44</v>
      </c>
      <c r="H25" t="s">
        <v>62</v>
      </c>
      <c r="L25" s="18">
        <v>0</v>
      </c>
      <c r="M25" t="s">
        <v>35</v>
      </c>
    </row>
    <row r="26" spans="1:22" x14ac:dyDescent="0.25">
      <c r="H26" t="s">
        <v>63</v>
      </c>
      <c r="L26" s="18">
        <v>1</v>
      </c>
      <c r="M26" t="s">
        <v>35</v>
      </c>
    </row>
    <row r="27" spans="1:22" x14ac:dyDescent="0.25">
      <c r="B27" t="s">
        <v>45</v>
      </c>
      <c r="D27" s="24">
        <v>2</v>
      </c>
      <c r="E27" t="s">
        <v>22</v>
      </c>
      <c r="H27" t="s">
        <v>64</v>
      </c>
      <c r="L27" s="18">
        <v>0</v>
      </c>
      <c r="M27" t="s">
        <v>35</v>
      </c>
    </row>
    <row r="28" spans="1:22" x14ac:dyDescent="0.25">
      <c r="B28" t="s">
        <v>33</v>
      </c>
      <c r="D28" s="24">
        <v>6</v>
      </c>
      <c r="E28" t="s">
        <v>35</v>
      </c>
      <c r="F28">
        <v>0.82899999999999996</v>
      </c>
    </row>
    <row r="29" spans="1:22" x14ac:dyDescent="0.25">
      <c r="B29" t="s">
        <v>34</v>
      </c>
      <c r="D29" s="24">
        <v>1</v>
      </c>
      <c r="E29" t="s">
        <v>35</v>
      </c>
      <c r="F29">
        <v>0.59199999999999997</v>
      </c>
    </row>
    <row r="30" spans="1:22" x14ac:dyDescent="0.25">
      <c r="B30" s="13" t="s">
        <v>38</v>
      </c>
      <c r="D30" s="21">
        <f>F28*D28+F29*D29+D27</f>
        <v>7.5659999999999998</v>
      </c>
      <c r="E30" s="13" t="s">
        <v>22</v>
      </c>
    </row>
    <row r="32" spans="1:22" x14ac:dyDescent="0.25">
      <c r="A32" s="4" t="s">
        <v>48</v>
      </c>
    </row>
    <row r="33" spans="1:22" x14ac:dyDescent="0.25">
      <c r="A33">
        <v>0</v>
      </c>
      <c r="B33">
        <v>200</v>
      </c>
      <c r="C33">
        <v>400</v>
      </c>
      <c r="D33">
        <v>600</v>
      </c>
      <c r="E33">
        <v>800</v>
      </c>
      <c r="F33">
        <v>1000</v>
      </c>
      <c r="G33">
        <v>1200</v>
      </c>
      <c r="H33">
        <v>1400</v>
      </c>
      <c r="I33">
        <v>1600</v>
      </c>
      <c r="J33">
        <v>1800</v>
      </c>
      <c r="K33">
        <v>2000</v>
      </c>
      <c r="L33">
        <v>2200</v>
      </c>
      <c r="M33">
        <v>2400</v>
      </c>
      <c r="N33">
        <v>2600</v>
      </c>
      <c r="O33">
        <v>2800</v>
      </c>
      <c r="P33">
        <v>3000</v>
      </c>
      <c r="Q33">
        <v>3200</v>
      </c>
      <c r="R33">
        <v>3400</v>
      </c>
      <c r="S33">
        <v>3600</v>
      </c>
      <c r="T33">
        <v>3800</v>
      </c>
      <c r="U33">
        <v>4000</v>
      </c>
      <c r="V33" t="s">
        <v>1</v>
      </c>
    </row>
    <row r="34" spans="1:22" x14ac:dyDescent="0.25">
      <c r="A34" s="29">
        <f>$D$30/10*Yhdysputkisto!F$10</f>
        <v>0</v>
      </c>
      <c r="B34" s="29">
        <f>$D$30/10*Yhdysputkisto!G$10</f>
        <v>0.24211199999999999</v>
      </c>
      <c r="C34" s="29">
        <f>$D$30/10*Yhdysputkisto!H$10</f>
        <v>0.48422399999999999</v>
      </c>
      <c r="D34" s="29">
        <f>$D$30/10*Yhdysputkisto!I$10</f>
        <v>0.72633599999999987</v>
      </c>
      <c r="E34" s="29">
        <f>$D$30/10*Yhdysputkisto!J$10</f>
        <v>0.97601399999999994</v>
      </c>
      <c r="F34" s="29">
        <f>$D$30/10*Yhdysputkisto!K$10</f>
        <v>1.2105600000000001</v>
      </c>
      <c r="G34" s="29">
        <f>$D$30/10*Yhdysputkisto!L$10</f>
        <v>2.72376</v>
      </c>
      <c r="H34" s="29">
        <f>$D$30/10*Yhdysputkisto!M$10</f>
        <v>3.4803599999999992</v>
      </c>
      <c r="I34" s="29">
        <f>$D$30/10*Yhdysputkisto!N$10</f>
        <v>4.46394</v>
      </c>
      <c r="J34" s="29">
        <f>$D$30/10*Yhdysputkisto!O$10</f>
        <v>5.2961999999999998</v>
      </c>
      <c r="K34" s="29">
        <f>$D$30/10*Yhdysputkisto!P$10</f>
        <v>6.506759999999999</v>
      </c>
      <c r="L34" s="29">
        <f>$D$30/10*Yhdysputkisto!Q$10</f>
        <v>7.641659999999999</v>
      </c>
      <c r="M34" s="29">
        <f>$D$30/10*Yhdysputkisto!R$10</f>
        <v>8.8522199999999991</v>
      </c>
      <c r="N34" s="29">
        <f>$D$30/10*Yhdysputkisto!S$10</f>
        <v>10.138439999999999</v>
      </c>
      <c r="O34" s="29">
        <f>$D$30/10*Yhdysputkisto!T$10</f>
        <v>11.575979999999999</v>
      </c>
      <c r="P34" s="29">
        <f>$D$30/10*Yhdysputkisto!U$10</f>
        <v>12.8622</v>
      </c>
      <c r="Q34" s="29">
        <f>$D$30/10*Yhdysputkisto!V$10</f>
        <v>14.526719999999997</v>
      </c>
      <c r="R34" s="29">
        <f>$D$30/10*Yhdysputkisto!W$10</f>
        <v>16.115579999999998</v>
      </c>
      <c r="S34" s="29">
        <f>$D$30/10*Yhdysputkisto!X$10</f>
        <v>17.780099999999997</v>
      </c>
      <c r="T34" s="29">
        <f>$D$30/10*Yhdysputkisto!Y$10</f>
        <v>19.52028</v>
      </c>
      <c r="U34" s="29">
        <f>$D$30/10*Yhdysputkisto!Z$10</f>
        <v>21.184799999999999</v>
      </c>
      <c r="V34" t="s">
        <v>5</v>
      </c>
    </row>
    <row r="36" spans="1:22" x14ac:dyDescent="0.25">
      <c r="A36" s="4" t="s">
        <v>47</v>
      </c>
    </row>
    <row r="37" spans="1:22" x14ac:dyDescent="0.25">
      <c r="A37">
        <v>0</v>
      </c>
      <c r="B37">
        <v>200</v>
      </c>
      <c r="C37">
        <v>400</v>
      </c>
      <c r="D37">
        <v>600</v>
      </c>
      <c r="E37">
        <v>800</v>
      </c>
      <c r="F37">
        <v>1000</v>
      </c>
      <c r="G37">
        <v>1200</v>
      </c>
      <c r="H37">
        <v>1400</v>
      </c>
      <c r="I37">
        <v>1600</v>
      </c>
      <c r="J37">
        <v>1800</v>
      </c>
      <c r="K37">
        <v>2000</v>
      </c>
      <c r="L37">
        <v>2200</v>
      </c>
      <c r="M37">
        <v>2400</v>
      </c>
      <c r="N37">
        <v>2600</v>
      </c>
      <c r="O37">
        <v>2800</v>
      </c>
      <c r="P37">
        <v>3000</v>
      </c>
      <c r="Q37">
        <v>3200</v>
      </c>
      <c r="R37">
        <v>3400</v>
      </c>
      <c r="S37">
        <v>3600</v>
      </c>
      <c r="T37">
        <v>3800</v>
      </c>
      <c r="U37">
        <v>4000</v>
      </c>
      <c r="V37" t="s">
        <v>1</v>
      </c>
    </row>
    <row r="38" spans="1:22" x14ac:dyDescent="0.25">
      <c r="A38" s="30">
        <f>$L$25*A19+$L$26*A22</f>
        <v>0</v>
      </c>
      <c r="B38" s="30">
        <f t="shared" ref="B38:U38" si="1">$L$25*B19+$L$26*B22</f>
        <v>0.37628888888888901</v>
      </c>
      <c r="C38" s="30">
        <f t="shared" si="1"/>
        <v>0.65149999999999997</v>
      </c>
      <c r="D38" s="30">
        <f t="shared" si="1"/>
        <v>1.1659999999999999</v>
      </c>
      <c r="E38" s="30">
        <f t="shared" si="1"/>
        <v>1.8080000000000001</v>
      </c>
      <c r="F38" s="30">
        <f t="shared" si="1"/>
        <v>2.5419999999999998</v>
      </c>
      <c r="G38" s="30">
        <f t="shared" si="1"/>
        <v>3.36</v>
      </c>
      <c r="H38" s="30">
        <f t="shared" si="1"/>
        <v>4.2380000000000004</v>
      </c>
      <c r="I38" s="30">
        <f t="shared" si="1"/>
        <v>5.2</v>
      </c>
      <c r="J38" s="30">
        <f t="shared" si="1"/>
        <v>6.24</v>
      </c>
      <c r="K38" s="30">
        <f t="shared" si="1"/>
        <v>7.34</v>
      </c>
      <c r="L38" s="30">
        <f t="shared" si="1"/>
        <v>8.48</v>
      </c>
      <c r="M38" s="30">
        <f t="shared" si="1"/>
        <v>9.6999999999999993</v>
      </c>
      <c r="N38" s="30">
        <f t="shared" si="1"/>
        <v>11</v>
      </c>
      <c r="O38" s="30">
        <f t="shared" si="1"/>
        <v>12.4</v>
      </c>
      <c r="P38" s="30">
        <f t="shared" si="1"/>
        <v>13.9</v>
      </c>
      <c r="Q38" s="30">
        <f t="shared" si="1"/>
        <v>15.5</v>
      </c>
      <c r="R38" s="30">
        <f t="shared" si="1"/>
        <v>17.2</v>
      </c>
      <c r="S38" s="30">
        <f t="shared" si="1"/>
        <v>19</v>
      </c>
      <c r="T38" s="30">
        <f t="shared" si="1"/>
        <v>20.8</v>
      </c>
      <c r="U38" s="30">
        <f t="shared" si="1"/>
        <v>22.7</v>
      </c>
      <c r="V38" t="s">
        <v>5</v>
      </c>
    </row>
    <row r="41" spans="1:22" x14ac:dyDescent="0.25">
      <c r="A41" s="4" t="s">
        <v>66</v>
      </c>
    </row>
    <row r="42" spans="1:22" x14ac:dyDescent="0.25">
      <c r="A42">
        <v>0</v>
      </c>
      <c r="B42">
        <v>200</v>
      </c>
      <c r="C42">
        <v>400</v>
      </c>
      <c r="D42">
        <v>600</v>
      </c>
      <c r="E42">
        <v>800</v>
      </c>
      <c r="F42">
        <v>1000</v>
      </c>
      <c r="G42">
        <v>1200</v>
      </c>
      <c r="H42">
        <v>1400</v>
      </c>
      <c r="I42">
        <v>1600</v>
      </c>
      <c r="J42">
        <v>1800</v>
      </c>
      <c r="K42">
        <v>2000</v>
      </c>
      <c r="L42">
        <v>2200</v>
      </c>
      <c r="M42">
        <v>2400</v>
      </c>
      <c r="N42">
        <v>2600</v>
      </c>
      <c r="O42">
        <v>2800</v>
      </c>
      <c r="P42">
        <v>3000</v>
      </c>
      <c r="Q42">
        <v>3200</v>
      </c>
      <c r="R42">
        <v>3400</v>
      </c>
      <c r="S42">
        <v>3600</v>
      </c>
      <c r="T42">
        <v>3800</v>
      </c>
      <c r="U42">
        <v>4000</v>
      </c>
      <c r="V42" t="s">
        <v>1</v>
      </c>
    </row>
    <row r="43" spans="1:22" x14ac:dyDescent="0.25">
      <c r="A43" s="33">
        <f>IF($L$27=0,A38,A16)</f>
        <v>0</v>
      </c>
      <c r="B43" s="33">
        <f t="shared" ref="B43:U43" si="2">IF($L$27=0,B38,B16)</f>
        <v>0.37628888888888901</v>
      </c>
      <c r="C43" s="33">
        <f t="shared" si="2"/>
        <v>0.65149999999999997</v>
      </c>
      <c r="D43" s="33">
        <f t="shared" si="2"/>
        <v>1.1659999999999999</v>
      </c>
      <c r="E43" s="33">
        <f t="shared" si="2"/>
        <v>1.8080000000000001</v>
      </c>
      <c r="F43" s="33">
        <f t="shared" si="2"/>
        <v>2.5419999999999998</v>
      </c>
      <c r="G43" s="33">
        <f t="shared" si="2"/>
        <v>3.36</v>
      </c>
      <c r="H43" s="33">
        <f t="shared" si="2"/>
        <v>4.2380000000000004</v>
      </c>
      <c r="I43" s="33">
        <f t="shared" si="2"/>
        <v>5.2</v>
      </c>
      <c r="J43" s="33">
        <f t="shared" si="2"/>
        <v>6.24</v>
      </c>
      <c r="K43" s="33">
        <f t="shared" si="2"/>
        <v>7.34</v>
      </c>
      <c r="L43" s="33">
        <f t="shared" si="2"/>
        <v>8.48</v>
      </c>
      <c r="M43" s="33">
        <f t="shared" si="2"/>
        <v>9.6999999999999993</v>
      </c>
      <c r="N43" s="33">
        <f t="shared" si="2"/>
        <v>11</v>
      </c>
      <c r="O43" s="33">
        <f t="shared" si="2"/>
        <v>12.4</v>
      </c>
      <c r="P43" s="33">
        <f t="shared" si="2"/>
        <v>13.9</v>
      </c>
      <c r="Q43" s="33">
        <f t="shared" si="2"/>
        <v>15.5</v>
      </c>
      <c r="R43" s="33">
        <f t="shared" si="2"/>
        <v>17.2</v>
      </c>
      <c r="S43" s="33">
        <f t="shared" si="2"/>
        <v>19</v>
      </c>
      <c r="T43" s="33">
        <f t="shared" si="2"/>
        <v>20.8</v>
      </c>
      <c r="U43" s="33">
        <f t="shared" si="2"/>
        <v>22.7</v>
      </c>
      <c r="V4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28"/>
  <sheetViews>
    <sheetView workbookViewId="0">
      <selection activeCell="E17" sqref="E17"/>
    </sheetView>
  </sheetViews>
  <sheetFormatPr defaultColWidth="7.7109375" defaultRowHeight="15" x14ac:dyDescent="0.25"/>
  <cols>
    <col min="2" max="2" width="9" customWidth="1"/>
  </cols>
  <sheetData>
    <row r="3" spans="1:9" x14ac:dyDescent="0.25">
      <c r="A3" s="4" t="s">
        <v>3</v>
      </c>
      <c r="B3">
        <f t="shared" ref="B3:D3" si="0">3600*B4</f>
        <v>360</v>
      </c>
      <c r="C3">
        <f t="shared" si="0"/>
        <v>1080</v>
      </c>
      <c r="D3">
        <f t="shared" si="0"/>
        <v>1440</v>
      </c>
      <c r="E3">
        <f>3600*E4</f>
        <v>3636</v>
      </c>
      <c r="F3">
        <f t="shared" ref="F3:G3" si="1">3600*F4</f>
        <v>7307.9999999999991</v>
      </c>
      <c r="G3">
        <f t="shared" si="1"/>
        <v>9468</v>
      </c>
      <c r="H3" t="s">
        <v>1</v>
      </c>
    </row>
    <row r="4" spans="1:9" x14ac:dyDescent="0.25">
      <c r="B4">
        <v>0.1</v>
      </c>
      <c r="C4">
        <v>0.3</v>
      </c>
      <c r="D4">
        <v>0.4</v>
      </c>
      <c r="E4">
        <v>1.01</v>
      </c>
      <c r="F4">
        <v>2.0299999999999998</v>
      </c>
      <c r="G4">
        <v>2.63</v>
      </c>
      <c r="H4" t="s">
        <v>18</v>
      </c>
    </row>
    <row r="5" spans="1:9" x14ac:dyDescent="0.25">
      <c r="B5">
        <v>6.75</v>
      </c>
      <c r="C5">
        <v>9.89</v>
      </c>
      <c r="D5">
        <v>10.78</v>
      </c>
      <c r="E5">
        <v>20.85</v>
      </c>
      <c r="F5">
        <v>67.52</v>
      </c>
      <c r="G5">
        <v>114.65</v>
      </c>
      <c r="H5" t="s">
        <v>5</v>
      </c>
    </row>
    <row r="7" spans="1:9" x14ac:dyDescent="0.25">
      <c r="A7" s="4" t="s">
        <v>4</v>
      </c>
      <c r="B7">
        <f>B8*3600</f>
        <v>1512</v>
      </c>
      <c r="C7">
        <f>C8*3600</f>
        <v>4032.0000000000005</v>
      </c>
      <c r="D7">
        <f t="shared" ref="D7:H7" si="2">D8*3600</f>
        <v>6696</v>
      </c>
      <c r="E7">
        <f t="shared" si="2"/>
        <v>9216</v>
      </c>
      <c r="F7">
        <f t="shared" si="2"/>
        <v>13104</v>
      </c>
      <c r="G7">
        <f t="shared" si="2"/>
        <v>17136</v>
      </c>
      <c r="H7">
        <f t="shared" si="2"/>
        <v>22932</v>
      </c>
      <c r="I7" t="s">
        <v>1</v>
      </c>
    </row>
    <row r="8" spans="1:9" x14ac:dyDescent="0.25">
      <c r="B8">
        <v>0.42</v>
      </c>
      <c r="C8">
        <v>1.1200000000000001</v>
      </c>
      <c r="D8">
        <v>1.86</v>
      </c>
      <c r="E8">
        <v>2.56</v>
      </c>
      <c r="F8">
        <v>3.64</v>
      </c>
      <c r="G8">
        <v>4.76</v>
      </c>
      <c r="H8">
        <v>6.37</v>
      </c>
      <c r="I8" t="s">
        <v>18</v>
      </c>
    </row>
    <row r="9" spans="1:9" x14ac:dyDescent="0.25">
      <c r="B9">
        <v>2.2999999999999998</v>
      </c>
      <c r="C9">
        <v>5.56</v>
      </c>
      <c r="D9">
        <v>9.52</v>
      </c>
      <c r="E9">
        <v>19.059999999999999</v>
      </c>
      <c r="F9">
        <v>37.65</v>
      </c>
      <c r="G9">
        <v>64.02</v>
      </c>
      <c r="H9">
        <v>113.87</v>
      </c>
      <c r="I9" t="s">
        <v>5</v>
      </c>
    </row>
    <row r="14" spans="1:9" x14ac:dyDescent="0.25">
      <c r="C14" t="s">
        <v>56</v>
      </c>
    </row>
    <row r="15" spans="1:9" x14ac:dyDescent="0.25">
      <c r="C15" t="s">
        <v>57</v>
      </c>
      <c r="E15" s="18">
        <v>1</v>
      </c>
      <c r="F15" t="s">
        <v>35</v>
      </c>
    </row>
    <row r="16" spans="1:9" x14ac:dyDescent="0.25">
      <c r="C16" t="s">
        <v>58</v>
      </c>
      <c r="E16" s="18">
        <v>0</v>
      </c>
      <c r="F16" t="s">
        <v>35</v>
      </c>
    </row>
    <row r="24" spans="2:27" ht="15.75" thickBot="1" x14ac:dyDescent="0.3"/>
    <row r="25" spans="2:27" ht="15.75" thickBot="1" x14ac:dyDescent="0.3">
      <c r="B25" s="6"/>
      <c r="C25" s="14">
        <v>0</v>
      </c>
      <c r="D25" s="15">
        <v>200</v>
      </c>
      <c r="E25" s="15">
        <v>400</v>
      </c>
      <c r="F25" s="15">
        <v>600</v>
      </c>
      <c r="G25" s="15">
        <v>800</v>
      </c>
      <c r="H25" s="15">
        <v>1000</v>
      </c>
      <c r="I25" s="15">
        <v>1200</v>
      </c>
      <c r="J25" s="15">
        <v>1400</v>
      </c>
      <c r="K25" s="15">
        <v>1600</v>
      </c>
      <c r="L25" s="15">
        <v>1800</v>
      </c>
      <c r="M25" s="15">
        <v>2000</v>
      </c>
      <c r="N25" s="15">
        <v>2200</v>
      </c>
      <c r="O25" s="15">
        <v>2400</v>
      </c>
      <c r="P25" s="15">
        <v>2600</v>
      </c>
      <c r="Q25" s="15">
        <v>2800</v>
      </c>
      <c r="R25" s="15">
        <v>3000</v>
      </c>
      <c r="S25" s="16">
        <v>3200</v>
      </c>
      <c r="T25" s="16">
        <v>3400</v>
      </c>
      <c r="U25" s="16">
        <v>3600</v>
      </c>
      <c r="V25" s="16">
        <v>3800</v>
      </c>
      <c r="W25" s="17">
        <v>4000</v>
      </c>
    </row>
    <row r="26" spans="2:27" ht="15.75" thickBot="1" x14ac:dyDescent="0.3">
      <c r="B26" s="7" t="s">
        <v>3</v>
      </c>
      <c r="C26" s="26">
        <v>0</v>
      </c>
      <c r="D26" s="27">
        <v>7.2</v>
      </c>
      <c r="E26" s="27">
        <v>7.6</v>
      </c>
      <c r="F26" s="27">
        <v>8</v>
      </c>
      <c r="G26" s="27">
        <v>8.4</v>
      </c>
      <c r="H26" s="27">
        <v>8.9</v>
      </c>
      <c r="I26" s="27">
        <v>9.5</v>
      </c>
      <c r="J26" s="27">
        <v>10</v>
      </c>
      <c r="K26" s="27">
        <v>10.7</v>
      </c>
      <c r="L26" s="27">
        <v>11.5</v>
      </c>
      <c r="M26" s="27">
        <v>12.3</v>
      </c>
      <c r="N26" s="27">
        <v>13.2</v>
      </c>
      <c r="O26" s="27">
        <v>14.2</v>
      </c>
      <c r="P26" s="27">
        <v>15.1</v>
      </c>
      <c r="Q26" s="27">
        <v>16.2</v>
      </c>
      <c r="R26" s="27">
        <v>17.399999999999999</v>
      </c>
      <c r="S26" s="27">
        <v>18.600000000000001</v>
      </c>
      <c r="T26" s="27">
        <v>20</v>
      </c>
      <c r="U26" s="27">
        <v>21.5</v>
      </c>
      <c r="V26" s="27">
        <v>23</v>
      </c>
      <c r="W26" s="28">
        <v>24.5</v>
      </c>
      <c r="X26" t="s">
        <v>5</v>
      </c>
      <c r="Y26" s="25"/>
      <c r="Z26" s="25"/>
      <c r="AA26" s="25"/>
    </row>
    <row r="27" spans="2:27" ht="15.75" thickBot="1" x14ac:dyDescent="0.3">
      <c r="B27" s="7" t="s">
        <v>4</v>
      </c>
      <c r="C27" s="8">
        <v>0</v>
      </c>
      <c r="D27" s="9">
        <v>2.2000000000000002</v>
      </c>
      <c r="E27" s="9">
        <v>2.2000000000000002</v>
      </c>
      <c r="F27" s="9">
        <v>2.2999999999999998</v>
      </c>
      <c r="G27" s="9">
        <v>2.2999999999999998</v>
      </c>
      <c r="H27" s="9">
        <v>2.4</v>
      </c>
      <c r="I27" s="9">
        <v>2.4</v>
      </c>
      <c r="J27" s="9">
        <v>2.5</v>
      </c>
      <c r="K27" s="9">
        <v>2.6</v>
      </c>
      <c r="L27" s="9">
        <v>2.7</v>
      </c>
      <c r="M27" s="9">
        <v>2.8</v>
      </c>
      <c r="N27" s="9">
        <v>2.8</v>
      </c>
      <c r="O27" s="9">
        <v>3</v>
      </c>
      <c r="P27" s="9">
        <v>3.2</v>
      </c>
      <c r="Q27" s="9">
        <v>3.3</v>
      </c>
      <c r="R27" s="9">
        <v>3.4</v>
      </c>
      <c r="S27" s="9">
        <v>3.7</v>
      </c>
      <c r="T27" s="9">
        <v>3.9</v>
      </c>
      <c r="U27" s="9">
        <v>4.2</v>
      </c>
      <c r="V27" s="9">
        <v>4.4000000000000004</v>
      </c>
      <c r="W27" s="10">
        <v>4.5999999999999996</v>
      </c>
      <c r="X27" t="s">
        <v>5</v>
      </c>
    </row>
    <row r="28" spans="2:27" x14ac:dyDescent="0.25">
      <c r="B28" s="18" t="s">
        <v>61</v>
      </c>
      <c r="C28" s="18">
        <f>$E$15*C26+$E$16*C27</f>
        <v>0</v>
      </c>
      <c r="D28" s="18">
        <f t="shared" ref="D28:W28" si="3">$E$15*D26+$E$16*D27</f>
        <v>7.2</v>
      </c>
      <c r="E28" s="18">
        <f t="shared" si="3"/>
        <v>7.6</v>
      </c>
      <c r="F28" s="18">
        <f t="shared" si="3"/>
        <v>8</v>
      </c>
      <c r="G28" s="18">
        <f t="shared" si="3"/>
        <v>8.4</v>
      </c>
      <c r="H28" s="18">
        <f t="shared" si="3"/>
        <v>8.9</v>
      </c>
      <c r="I28" s="18">
        <f t="shared" si="3"/>
        <v>9.5</v>
      </c>
      <c r="J28" s="18">
        <f t="shared" si="3"/>
        <v>10</v>
      </c>
      <c r="K28" s="18">
        <f t="shared" si="3"/>
        <v>10.7</v>
      </c>
      <c r="L28" s="18">
        <f t="shared" si="3"/>
        <v>11.5</v>
      </c>
      <c r="M28" s="18">
        <f t="shared" si="3"/>
        <v>12.3</v>
      </c>
      <c r="N28" s="18">
        <f t="shared" si="3"/>
        <v>13.2</v>
      </c>
      <c r="O28" s="18">
        <f t="shared" si="3"/>
        <v>14.2</v>
      </c>
      <c r="P28" s="18">
        <f t="shared" si="3"/>
        <v>15.1</v>
      </c>
      <c r="Q28" s="18">
        <f t="shared" si="3"/>
        <v>16.2</v>
      </c>
      <c r="R28" s="18">
        <f t="shared" si="3"/>
        <v>17.399999999999999</v>
      </c>
      <c r="S28" s="18">
        <f t="shared" si="3"/>
        <v>18.600000000000001</v>
      </c>
      <c r="T28" s="18">
        <f t="shared" si="3"/>
        <v>20</v>
      </c>
      <c r="U28" s="18">
        <f t="shared" si="3"/>
        <v>21.5</v>
      </c>
      <c r="V28" s="18">
        <f t="shared" si="3"/>
        <v>23</v>
      </c>
      <c r="W28" s="18">
        <f t="shared" si="3"/>
        <v>24.5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"/>
  <sheetViews>
    <sheetView workbookViewId="0">
      <selection activeCell="C23" sqref="C23"/>
    </sheetView>
  </sheetViews>
  <sheetFormatPr defaultRowHeight="15" x14ac:dyDescent="0.25"/>
  <cols>
    <col min="1" max="2" width="6.5703125" customWidth="1"/>
    <col min="3" max="3" width="15.140625" customWidth="1"/>
    <col min="4" max="24" width="6.5703125" customWidth="1"/>
    <col min="25" max="25" width="10.5703125" bestFit="1" customWidth="1"/>
  </cols>
  <sheetData>
    <row r="1" spans="1:25" x14ac:dyDescent="0.25">
      <c r="D1" s="4" t="s">
        <v>10</v>
      </c>
    </row>
    <row r="2" spans="1:25" x14ac:dyDescent="0.25">
      <c r="D2" s="4">
        <v>0</v>
      </c>
      <c r="E2" s="4">
        <v>200</v>
      </c>
      <c r="F2" s="4">
        <v>400</v>
      </c>
      <c r="G2" s="4">
        <v>600</v>
      </c>
      <c r="H2" s="4">
        <v>800</v>
      </c>
      <c r="I2" s="4">
        <v>1000</v>
      </c>
      <c r="J2" s="4">
        <v>1200</v>
      </c>
      <c r="K2" s="4">
        <v>1400</v>
      </c>
      <c r="L2" s="4">
        <v>1600</v>
      </c>
      <c r="M2" s="4">
        <v>1800</v>
      </c>
      <c r="N2" s="4">
        <v>2000</v>
      </c>
      <c r="O2" s="4">
        <v>2200</v>
      </c>
      <c r="P2" s="4">
        <v>2400</v>
      </c>
      <c r="Q2" s="4">
        <v>2600</v>
      </c>
      <c r="R2" s="4">
        <v>2800</v>
      </c>
      <c r="S2" s="4">
        <v>3000</v>
      </c>
      <c r="T2" s="4">
        <v>3200</v>
      </c>
      <c r="U2" s="4">
        <v>3400</v>
      </c>
      <c r="V2" s="4">
        <v>3600</v>
      </c>
      <c r="W2" s="4">
        <v>3800</v>
      </c>
      <c r="X2" s="4">
        <v>4000</v>
      </c>
      <c r="Y2" s="4" t="s">
        <v>1</v>
      </c>
    </row>
    <row r="3" spans="1:25" x14ac:dyDescent="0.25">
      <c r="A3" s="4" t="s">
        <v>6</v>
      </c>
      <c r="B3" s="4"/>
      <c r="D3" s="5">
        <v>6.7</v>
      </c>
      <c r="E3" s="3">
        <v>6.7</v>
      </c>
      <c r="F3" s="3">
        <v>6.8</v>
      </c>
      <c r="G3" s="3">
        <v>6.8</v>
      </c>
      <c r="H3" s="3">
        <v>6.8</v>
      </c>
      <c r="I3" s="3">
        <v>6.7</v>
      </c>
      <c r="J3" s="3">
        <v>6.6</v>
      </c>
      <c r="K3" s="3">
        <v>6.5</v>
      </c>
      <c r="L3" s="3">
        <v>6.4</v>
      </c>
      <c r="M3" s="3">
        <v>6.2999999999999989</v>
      </c>
      <c r="N3" s="3">
        <v>5.8555555555555552</v>
      </c>
      <c r="O3" s="3">
        <v>5.4111111111111105</v>
      </c>
      <c r="P3" s="3">
        <v>4.9666666666666668</v>
      </c>
      <c r="Q3" s="3">
        <v>4.5222222222222221</v>
      </c>
      <c r="R3" s="3">
        <v>4.0777777777777775</v>
      </c>
      <c r="S3" s="3">
        <v>3.6333333333333337</v>
      </c>
      <c r="T3" s="3">
        <v>3.1888888888888896</v>
      </c>
      <c r="U3" s="3">
        <v>2.7444444444444454</v>
      </c>
      <c r="V3" s="3">
        <v>2.3000000000000007</v>
      </c>
      <c r="W3" s="3"/>
      <c r="X3" s="3"/>
    </row>
    <row r="4" spans="1:25" x14ac:dyDescent="0.25">
      <c r="A4" s="4" t="s">
        <v>7</v>
      </c>
      <c r="B4" s="4"/>
      <c r="D4" s="5">
        <v>8</v>
      </c>
      <c r="E4" s="3">
        <v>8.0181818181818176</v>
      </c>
      <c r="F4" s="3">
        <v>8.036363636363637</v>
      </c>
      <c r="G4" s="3">
        <v>8.0545454545454547</v>
      </c>
      <c r="H4" s="3">
        <v>8.0727272727272723</v>
      </c>
      <c r="I4" s="3">
        <v>8.0909090909090899</v>
      </c>
      <c r="J4" s="3">
        <v>8.1090909090909093</v>
      </c>
      <c r="K4" s="3">
        <v>8.127272727272727</v>
      </c>
      <c r="L4" s="3">
        <v>8.1454545454545446</v>
      </c>
      <c r="M4" s="3">
        <v>8.1636363636363622</v>
      </c>
      <c r="N4" s="3">
        <v>8.1818181818181817</v>
      </c>
      <c r="O4" s="3">
        <v>8.1999999999999993</v>
      </c>
      <c r="P4" s="3">
        <v>7.8666666666666663</v>
      </c>
      <c r="Q4" s="3">
        <v>7.5333333333333332</v>
      </c>
      <c r="R4" s="3">
        <v>7.2</v>
      </c>
      <c r="S4" s="3">
        <v>6.8666666666666671</v>
      </c>
      <c r="T4" s="3">
        <v>6.5333333333333341</v>
      </c>
      <c r="U4" s="3">
        <v>6.2000000000000011</v>
      </c>
      <c r="V4" s="3">
        <v>5.8666666666666689</v>
      </c>
      <c r="W4" s="3">
        <v>5.533333333333335</v>
      </c>
      <c r="X4" s="3">
        <v>5.2000000000000028</v>
      </c>
    </row>
    <row r="5" spans="1:25" x14ac:dyDescent="0.25">
      <c r="A5" s="4" t="s">
        <v>8</v>
      </c>
      <c r="B5" s="4"/>
      <c r="D5" s="5">
        <v>11.4</v>
      </c>
      <c r="E5" s="3">
        <v>11.4</v>
      </c>
      <c r="F5" s="3">
        <v>11.3</v>
      </c>
      <c r="G5" s="3">
        <v>11.3</v>
      </c>
      <c r="H5" s="3">
        <v>11.2</v>
      </c>
      <c r="I5" s="3">
        <v>11.2</v>
      </c>
      <c r="J5" s="3">
        <v>11.2</v>
      </c>
      <c r="K5" s="3">
        <v>11.1</v>
      </c>
      <c r="L5" s="3">
        <v>11</v>
      </c>
      <c r="M5" s="3">
        <v>10.9</v>
      </c>
      <c r="N5" s="3">
        <v>10.7</v>
      </c>
      <c r="O5" s="3">
        <v>10.600000000000001</v>
      </c>
      <c r="P5" s="3">
        <v>9.9777777777777779</v>
      </c>
      <c r="Q5" s="3">
        <v>9.3555555555555561</v>
      </c>
      <c r="R5" s="3">
        <v>8.7333333333333343</v>
      </c>
      <c r="S5" s="3">
        <v>8.1111111111111107</v>
      </c>
      <c r="T5" s="3">
        <v>7.4888888888888889</v>
      </c>
      <c r="U5" s="3">
        <v>6.8666666666666671</v>
      </c>
      <c r="V5" s="3">
        <v>6.2444444444444445</v>
      </c>
      <c r="W5" s="3">
        <v>5.6222222222222218</v>
      </c>
      <c r="X5" s="3">
        <v>5</v>
      </c>
    </row>
    <row r="6" spans="1:25" x14ac:dyDescent="0.25">
      <c r="A6" s="4" t="s">
        <v>9</v>
      </c>
      <c r="B6" s="4"/>
      <c r="D6" s="5">
        <v>11.6</v>
      </c>
      <c r="E6" s="3">
        <v>11.615</v>
      </c>
      <c r="F6" s="3">
        <v>11.629999999999999</v>
      </c>
      <c r="G6" s="3">
        <v>11.645</v>
      </c>
      <c r="H6" s="3">
        <v>11.66</v>
      </c>
      <c r="I6" s="3">
        <v>11.674999999999999</v>
      </c>
      <c r="J6" s="3">
        <v>11.69</v>
      </c>
      <c r="K6" s="3">
        <v>11.705</v>
      </c>
      <c r="L6" s="3">
        <v>11.719999999999999</v>
      </c>
      <c r="M6" s="3">
        <v>11.734999999999999</v>
      </c>
      <c r="N6" s="3">
        <v>11.75</v>
      </c>
      <c r="O6" s="3">
        <v>11.764999999999999</v>
      </c>
      <c r="P6" s="3">
        <v>11.78</v>
      </c>
      <c r="Q6" s="3">
        <v>11.795</v>
      </c>
      <c r="R6" s="3">
        <v>11.81</v>
      </c>
      <c r="S6" s="3">
        <v>11.824999999999999</v>
      </c>
      <c r="T6" s="3">
        <v>11.84</v>
      </c>
      <c r="U6" s="3">
        <v>11.855</v>
      </c>
      <c r="V6" s="3">
        <v>11.87</v>
      </c>
      <c r="W6" s="3">
        <v>11.885</v>
      </c>
      <c r="X6" s="3">
        <v>11.9</v>
      </c>
    </row>
    <row r="7" spans="1:25" x14ac:dyDescent="0.25">
      <c r="A7" s="4" t="s">
        <v>11</v>
      </c>
      <c r="B7" s="4"/>
      <c r="D7" s="5">
        <v>10.999999999999998</v>
      </c>
      <c r="E7" s="3">
        <v>11.057142857142855</v>
      </c>
      <c r="F7" s="3">
        <v>11.114285714285712</v>
      </c>
      <c r="G7" s="3">
        <v>11.171428571428571</v>
      </c>
      <c r="H7" s="3">
        <v>11.228571428571428</v>
      </c>
      <c r="I7" s="3">
        <v>11.285714285714285</v>
      </c>
      <c r="J7" s="3">
        <v>11.342857142857142</v>
      </c>
      <c r="K7" s="3">
        <v>11.399999999999999</v>
      </c>
      <c r="L7" s="3">
        <v>11.12179487179487</v>
      </c>
      <c r="M7" s="3">
        <v>10.843589743589742</v>
      </c>
      <c r="N7" s="3">
        <v>10.565384615384614</v>
      </c>
      <c r="O7" s="3">
        <v>10.287179487179486</v>
      </c>
      <c r="P7" s="3">
        <v>10.008974358974358</v>
      </c>
      <c r="Q7" s="3">
        <v>9.7307692307692299</v>
      </c>
      <c r="R7" s="3">
        <v>9.4525641025641018</v>
      </c>
      <c r="S7" s="3">
        <v>9.1743589743589737</v>
      </c>
      <c r="T7" s="3">
        <v>8.8961538461538456</v>
      </c>
      <c r="U7" s="3">
        <v>8.6179487179487175</v>
      </c>
      <c r="V7" s="3">
        <v>8.3397435897435894</v>
      </c>
      <c r="W7" s="3">
        <v>8.0615384615384613</v>
      </c>
      <c r="X7" s="3">
        <v>7.8000000000000007</v>
      </c>
    </row>
    <row r="8" spans="1:25" x14ac:dyDescent="0.25">
      <c r="A8" s="4" t="s">
        <v>12</v>
      </c>
      <c r="B8" s="4"/>
      <c r="D8" s="5">
        <v>7.5</v>
      </c>
      <c r="E8" s="3">
        <v>7.3999999999999995</v>
      </c>
      <c r="F8" s="3">
        <v>7.3</v>
      </c>
      <c r="G8" s="3">
        <v>7.1999999999999993</v>
      </c>
      <c r="H8" s="3">
        <v>7.1</v>
      </c>
      <c r="I8" s="3">
        <v>7.0000000000000009</v>
      </c>
      <c r="J8" s="3">
        <v>6.86</v>
      </c>
      <c r="K8" s="3">
        <v>6.7200000000000006</v>
      </c>
      <c r="L8" s="3">
        <v>6.58</v>
      </c>
      <c r="M8" s="3">
        <v>6.44</v>
      </c>
      <c r="N8" s="3">
        <v>6.3000000000000007</v>
      </c>
      <c r="O8" s="3">
        <v>6.12</v>
      </c>
      <c r="P8" s="3">
        <v>5.94</v>
      </c>
      <c r="Q8" s="3">
        <v>5.76</v>
      </c>
      <c r="R8" s="3">
        <v>5.58</v>
      </c>
      <c r="S8" s="3">
        <v>5.4</v>
      </c>
      <c r="T8" s="3">
        <v>5.18</v>
      </c>
      <c r="U8" s="3">
        <v>4.96</v>
      </c>
      <c r="V8" s="3">
        <v>4.74</v>
      </c>
      <c r="W8" s="3">
        <v>4.5199999999999996</v>
      </c>
      <c r="X8" s="3">
        <v>4.3</v>
      </c>
    </row>
    <row r="11" spans="1:25" x14ac:dyDescent="0.25">
      <c r="A11" t="s">
        <v>13</v>
      </c>
      <c r="D11" s="3">
        <v>967.6</v>
      </c>
      <c r="E11" t="s">
        <v>14</v>
      </c>
    </row>
    <row r="13" spans="1:25" x14ac:dyDescent="0.25">
      <c r="D13" s="4" t="s">
        <v>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5" x14ac:dyDescent="0.25">
      <c r="A14" s="4" t="s">
        <v>52</v>
      </c>
      <c r="D14" s="4">
        <v>0</v>
      </c>
      <c r="E14" s="4">
        <v>200</v>
      </c>
      <c r="F14" s="4">
        <v>400</v>
      </c>
      <c r="G14" s="4">
        <v>600</v>
      </c>
      <c r="H14" s="4">
        <v>800</v>
      </c>
      <c r="I14" s="4">
        <v>1000</v>
      </c>
      <c r="J14" s="4">
        <v>1200</v>
      </c>
      <c r="K14" s="4">
        <v>1400</v>
      </c>
      <c r="L14" s="4">
        <v>1600</v>
      </c>
      <c r="M14" s="4">
        <v>1800</v>
      </c>
      <c r="N14" s="4">
        <v>2000</v>
      </c>
      <c r="O14" s="4">
        <v>2200</v>
      </c>
      <c r="P14" s="4">
        <v>2400</v>
      </c>
      <c r="Q14" s="4">
        <v>2600</v>
      </c>
      <c r="R14" s="4">
        <v>2800</v>
      </c>
      <c r="S14" s="4">
        <v>3000</v>
      </c>
      <c r="T14" s="4">
        <v>3200</v>
      </c>
      <c r="U14" s="4">
        <v>3400</v>
      </c>
      <c r="V14" s="4">
        <v>3600</v>
      </c>
      <c r="W14" s="4">
        <v>3800</v>
      </c>
      <c r="X14" s="4">
        <v>4000</v>
      </c>
      <c r="Y14" s="4" t="s">
        <v>1</v>
      </c>
    </row>
    <row r="15" spans="1:25" x14ac:dyDescent="0.25">
      <c r="A15" s="4" t="s">
        <v>6</v>
      </c>
      <c r="D15" s="2">
        <f t="shared" ref="D15:V15" si="0">9.81*$D$11*D3/1000</f>
        <v>63.59744520000001</v>
      </c>
      <c r="E15" s="2">
        <f t="shared" si="0"/>
        <v>63.59744520000001</v>
      </c>
      <c r="F15" s="2">
        <f t="shared" si="0"/>
        <v>64.546660800000012</v>
      </c>
      <c r="G15" s="2">
        <f t="shared" si="0"/>
        <v>64.546660800000012</v>
      </c>
      <c r="H15" s="2">
        <f t="shared" si="0"/>
        <v>64.546660800000012</v>
      </c>
      <c r="I15" s="2">
        <f t="shared" si="0"/>
        <v>63.59744520000001</v>
      </c>
      <c r="J15" s="2">
        <f t="shared" si="0"/>
        <v>62.648229600000001</v>
      </c>
      <c r="K15" s="2">
        <f t="shared" si="0"/>
        <v>61.699014000000005</v>
      </c>
      <c r="L15" s="2">
        <f t="shared" si="0"/>
        <v>60.74979840000001</v>
      </c>
      <c r="M15" s="2">
        <f t="shared" si="0"/>
        <v>59.800582799999994</v>
      </c>
      <c r="N15" s="2">
        <f t="shared" si="0"/>
        <v>55.581846800000001</v>
      </c>
      <c r="O15" s="2">
        <f t="shared" si="0"/>
        <v>51.363110800000001</v>
      </c>
      <c r="P15" s="2">
        <f t="shared" si="0"/>
        <v>47.144374800000008</v>
      </c>
      <c r="Q15" s="2">
        <f t="shared" si="0"/>
        <v>42.925638800000002</v>
      </c>
      <c r="R15" s="2">
        <f t="shared" si="0"/>
        <v>38.706902800000002</v>
      </c>
      <c r="S15" s="2">
        <f t="shared" si="0"/>
        <v>34.488166800000009</v>
      </c>
      <c r="T15" s="2">
        <f t="shared" si="0"/>
        <v>30.269430800000009</v>
      </c>
      <c r="U15" s="2">
        <f t="shared" si="0"/>
        <v>26.050694800000013</v>
      </c>
      <c r="V15" s="2">
        <f t="shared" si="0"/>
        <v>21.831958800000006</v>
      </c>
      <c r="W15" s="2"/>
      <c r="X15" s="2"/>
    </row>
    <row r="16" spans="1:25" x14ac:dyDescent="0.25">
      <c r="A16" s="4" t="s">
        <v>7</v>
      </c>
      <c r="D16" s="2">
        <f t="shared" ref="D16:V16" si="1">9.81*$D$11*D4/1000</f>
        <v>75.937248000000011</v>
      </c>
      <c r="E16" s="2">
        <f t="shared" si="1"/>
        <v>76.109832654545457</v>
      </c>
      <c r="F16" s="2">
        <f t="shared" si="1"/>
        <v>76.282417309090917</v>
      </c>
      <c r="G16" s="2">
        <f t="shared" si="1"/>
        <v>76.455001963636377</v>
      </c>
      <c r="H16" s="2">
        <f t="shared" si="1"/>
        <v>76.627586618181823</v>
      </c>
      <c r="I16" s="2">
        <f t="shared" si="1"/>
        <v>76.800171272727269</v>
      </c>
      <c r="J16" s="2">
        <f t="shared" si="1"/>
        <v>76.972755927272743</v>
      </c>
      <c r="K16" s="2">
        <f t="shared" si="1"/>
        <v>77.145340581818189</v>
      </c>
      <c r="L16" s="2">
        <f t="shared" si="1"/>
        <v>77.317925236363635</v>
      </c>
      <c r="M16" s="2">
        <f t="shared" si="1"/>
        <v>77.490509890909095</v>
      </c>
      <c r="N16" s="2">
        <f t="shared" si="1"/>
        <v>77.663094545454555</v>
      </c>
      <c r="O16" s="2">
        <f t="shared" si="1"/>
        <v>77.835679200000001</v>
      </c>
      <c r="P16" s="2">
        <f t="shared" si="1"/>
        <v>74.671627200000003</v>
      </c>
      <c r="Q16" s="2">
        <f t="shared" si="1"/>
        <v>71.507575200000005</v>
      </c>
      <c r="R16" s="2">
        <f t="shared" si="1"/>
        <v>68.343523200000007</v>
      </c>
      <c r="S16" s="2">
        <f t="shared" si="1"/>
        <v>65.179471200000009</v>
      </c>
      <c r="T16" s="2">
        <f t="shared" si="1"/>
        <v>62.015419200000011</v>
      </c>
      <c r="U16" s="2">
        <f t="shared" si="1"/>
        <v>58.851367200000013</v>
      </c>
      <c r="V16" s="2">
        <f t="shared" si="1"/>
        <v>55.687315200000029</v>
      </c>
      <c r="W16" s="2">
        <f t="shared" ref="W16:X20" si="2">9.81*$D$11*W4/1000</f>
        <v>52.523263200000024</v>
      </c>
      <c r="X16" s="2">
        <f t="shared" si="2"/>
        <v>49.359211200000033</v>
      </c>
    </row>
    <row r="17" spans="1:24" x14ac:dyDescent="0.25">
      <c r="A17" s="4" t="s">
        <v>8</v>
      </c>
      <c r="D17" s="2">
        <f t="shared" ref="D17:V17" si="3">9.81*$D$11*D5/1000</f>
        <v>108.21057840000002</v>
      </c>
      <c r="E17" s="2">
        <f t="shared" si="3"/>
        <v>108.21057840000002</v>
      </c>
      <c r="F17" s="2">
        <f t="shared" si="3"/>
        <v>107.26136280000001</v>
      </c>
      <c r="G17" s="2">
        <f t="shared" si="3"/>
        <v>107.26136280000001</v>
      </c>
      <c r="H17" s="2">
        <f t="shared" si="3"/>
        <v>106.31214720000001</v>
      </c>
      <c r="I17" s="2">
        <f t="shared" si="3"/>
        <v>106.31214720000001</v>
      </c>
      <c r="J17" s="2">
        <f t="shared" si="3"/>
        <v>106.31214720000001</v>
      </c>
      <c r="K17" s="2">
        <f t="shared" si="3"/>
        <v>105.36293160000001</v>
      </c>
      <c r="L17" s="2">
        <f t="shared" si="3"/>
        <v>104.41371600000001</v>
      </c>
      <c r="M17" s="2">
        <f t="shared" si="3"/>
        <v>103.46450040000002</v>
      </c>
      <c r="N17" s="2">
        <f t="shared" si="3"/>
        <v>101.5660692</v>
      </c>
      <c r="O17" s="2">
        <f t="shared" si="3"/>
        <v>100.61685360000001</v>
      </c>
      <c r="P17" s="2">
        <f t="shared" si="3"/>
        <v>94.710623200000015</v>
      </c>
      <c r="Q17" s="2">
        <f t="shared" si="3"/>
        <v>88.804392800000016</v>
      </c>
      <c r="R17" s="2">
        <f t="shared" si="3"/>
        <v>82.898162400000018</v>
      </c>
      <c r="S17" s="2">
        <f t="shared" si="3"/>
        <v>76.991932000000006</v>
      </c>
      <c r="T17" s="2">
        <f t="shared" si="3"/>
        <v>71.085701600000007</v>
      </c>
      <c r="U17" s="2">
        <f t="shared" si="3"/>
        <v>65.179471200000009</v>
      </c>
      <c r="V17" s="2">
        <f t="shared" si="3"/>
        <v>59.273240800000004</v>
      </c>
      <c r="W17" s="2">
        <f t="shared" si="2"/>
        <v>53.367010399999998</v>
      </c>
      <c r="X17" s="2">
        <f t="shared" si="2"/>
        <v>47.460780000000007</v>
      </c>
    </row>
    <row r="18" spans="1:24" x14ac:dyDescent="0.25">
      <c r="A18" s="4" t="s">
        <v>9</v>
      </c>
      <c r="D18" s="2">
        <f t="shared" ref="D18:V18" si="4">9.81*$D$11*D6/1000</f>
        <v>110.10900960000001</v>
      </c>
      <c r="E18" s="2">
        <f t="shared" si="4"/>
        <v>110.25139194000002</v>
      </c>
      <c r="F18" s="2">
        <f t="shared" si="4"/>
        <v>110.39377428</v>
      </c>
      <c r="G18" s="2">
        <f t="shared" si="4"/>
        <v>110.53615662000001</v>
      </c>
      <c r="H18" s="2">
        <f t="shared" si="4"/>
        <v>110.67853896000001</v>
      </c>
      <c r="I18" s="2">
        <f t="shared" si="4"/>
        <v>110.82092129999999</v>
      </c>
      <c r="J18" s="2">
        <f t="shared" si="4"/>
        <v>110.96330363999999</v>
      </c>
      <c r="K18" s="2">
        <f t="shared" si="4"/>
        <v>111.10568598</v>
      </c>
      <c r="L18" s="2">
        <f t="shared" si="4"/>
        <v>111.24806832</v>
      </c>
      <c r="M18" s="2">
        <f t="shared" si="4"/>
        <v>111.39045066</v>
      </c>
      <c r="N18" s="2">
        <f t="shared" si="4"/>
        <v>111.53283300000001</v>
      </c>
      <c r="O18" s="2">
        <f t="shared" si="4"/>
        <v>111.67521533999999</v>
      </c>
      <c r="P18" s="2">
        <f t="shared" si="4"/>
        <v>111.81759768000001</v>
      </c>
      <c r="Q18" s="2">
        <f t="shared" si="4"/>
        <v>111.95998002</v>
      </c>
      <c r="R18" s="2">
        <f t="shared" si="4"/>
        <v>112.10236236000001</v>
      </c>
      <c r="S18" s="2">
        <f t="shared" si="4"/>
        <v>112.24474470000001</v>
      </c>
      <c r="T18" s="2">
        <f t="shared" si="4"/>
        <v>112.38712704000001</v>
      </c>
      <c r="U18" s="2">
        <f t="shared" si="4"/>
        <v>112.52950938000002</v>
      </c>
      <c r="V18" s="2">
        <f t="shared" si="4"/>
        <v>112.67189172</v>
      </c>
      <c r="W18" s="2">
        <f t="shared" si="2"/>
        <v>112.81427406000002</v>
      </c>
      <c r="X18" s="2">
        <f t="shared" si="2"/>
        <v>112.95665640000001</v>
      </c>
    </row>
    <row r="19" spans="1:24" x14ac:dyDescent="0.25">
      <c r="A19" s="4" t="s">
        <v>11</v>
      </c>
      <c r="D19" s="2">
        <f t="shared" ref="D19:V19" si="5">9.81*$D$11*D7/1000</f>
        <v>104.41371599999998</v>
      </c>
      <c r="E19" s="2">
        <f t="shared" si="5"/>
        <v>104.9561249142857</v>
      </c>
      <c r="F19" s="2">
        <f t="shared" si="5"/>
        <v>105.49853382857142</v>
      </c>
      <c r="G19" s="2">
        <f t="shared" si="5"/>
        <v>106.04094274285715</v>
      </c>
      <c r="H19" s="2">
        <f t="shared" si="5"/>
        <v>106.58335165714286</v>
      </c>
      <c r="I19" s="2">
        <f t="shared" si="5"/>
        <v>107.12576057142857</v>
      </c>
      <c r="J19" s="2">
        <f t="shared" si="5"/>
        <v>107.66816948571429</v>
      </c>
      <c r="K19" s="2">
        <f t="shared" si="5"/>
        <v>108.2105784</v>
      </c>
      <c r="L19" s="2">
        <f t="shared" si="5"/>
        <v>105.56981192307693</v>
      </c>
      <c r="M19" s="2">
        <f t="shared" si="5"/>
        <v>102.92904544615385</v>
      </c>
      <c r="N19" s="2">
        <f t="shared" si="5"/>
        <v>100.28827896923077</v>
      </c>
      <c r="O19" s="2">
        <f t="shared" si="5"/>
        <v>97.647512492307698</v>
      </c>
      <c r="P19" s="2">
        <f t="shared" si="5"/>
        <v>95.006746015384621</v>
      </c>
      <c r="Q19" s="2">
        <f t="shared" si="5"/>
        <v>92.365979538461545</v>
      </c>
      <c r="R19" s="2">
        <f t="shared" si="5"/>
        <v>89.725213061538469</v>
      </c>
      <c r="S19" s="2">
        <f t="shared" si="5"/>
        <v>87.084446584615392</v>
      </c>
      <c r="T19" s="2">
        <f t="shared" si="5"/>
        <v>84.443680107692316</v>
      </c>
      <c r="U19" s="2">
        <f t="shared" si="5"/>
        <v>81.80291363076924</v>
      </c>
      <c r="V19" s="2">
        <f t="shared" si="5"/>
        <v>79.162147153846163</v>
      </c>
      <c r="W19" s="2">
        <f t="shared" si="2"/>
        <v>76.521380676923087</v>
      </c>
      <c r="X19" s="2">
        <f t="shared" si="2"/>
        <v>74.038816800000021</v>
      </c>
    </row>
    <row r="20" spans="1:24" x14ac:dyDescent="0.25">
      <c r="A20" s="4" t="s">
        <v>12</v>
      </c>
      <c r="D20" s="2">
        <f t="shared" ref="D20:V20" si="6">9.81*$D$11*D8/1000</f>
        <v>71.191170000000014</v>
      </c>
      <c r="E20" s="2">
        <f t="shared" si="6"/>
        <v>70.241954399999997</v>
      </c>
      <c r="F20" s="2">
        <f t="shared" si="6"/>
        <v>69.292738800000009</v>
      </c>
      <c r="G20" s="2">
        <f t="shared" si="6"/>
        <v>68.343523199999993</v>
      </c>
      <c r="H20" s="2">
        <f t="shared" si="6"/>
        <v>67.394307600000005</v>
      </c>
      <c r="I20" s="2">
        <f t="shared" si="6"/>
        <v>66.445092000000017</v>
      </c>
      <c r="J20" s="2">
        <f t="shared" si="6"/>
        <v>65.116190160000002</v>
      </c>
      <c r="K20" s="2">
        <f t="shared" si="6"/>
        <v>63.787288320000016</v>
      </c>
      <c r="L20" s="2">
        <f t="shared" si="6"/>
        <v>62.458386480000009</v>
      </c>
      <c r="M20" s="2">
        <f t="shared" si="6"/>
        <v>61.129484640000008</v>
      </c>
      <c r="N20" s="2">
        <f t="shared" si="6"/>
        <v>59.800582800000008</v>
      </c>
      <c r="O20" s="2">
        <f t="shared" si="6"/>
        <v>58.09199472000001</v>
      </c>
      <c r="P20" s="2">
        <f t="shared" si="6"/>
        <v>56.383406640000011</v>
      </c>
      <c r="Q20" s="2">
        <f t="shared" si="6"/>
        <v>54.674818559999999</v>
      </c>
      <c r="R20" s="2">
        <f t="shared" si="6"/>
        <v>52.966230480000007</v>
      </c>
      <c r="S20" s="2">
        <f t="shared" si="6"/>
        <v>51.257642400000009</v>
      </c>
      <c r="T20" s="2">
        <f t="shared" si="6"/>
        <v>49.169368079999998</v>
      </c>
      <c r="U20" s="2">
        <f t="shared" si="6"/>
        <v>47.081093760000002</v>
      </c>
      <c r="V20" s="2">
        <f t="shared" si="6"/>
        <v>44.992819440000005</v>
      </c>
      <c r="W20" s="2">
        <f t="shared" si="2"/>
        <v>42.904545120000002</v>
      </c>
      <c r="X20" s="2">
        <f t="shared" si="2"/>
        <v>40.816270799999998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workbookViewId="0">
      <selection activeCell="S31" sqref="S31"/>
    </sheetView>
  </sheetViews>
  <sheetFormatPr defaultColWidth="7" defaultRowHeight="15" x14ac:dyDescent="0.25"/>
  <cols>
    <col min="3" max="3" width="5.85546875" customWidth="1"/>
    <col min="6" max="7" width="7.140625" bestFit="1" customWidth="1"/>
    <col min="8" max="14" width="7.5703125" bestFit="1" customWidth="1"/>
    <col min="15" max="25" width="8.5703125" bestFit="1" customWidth="1"/>
  </cols>
  <sheetData>
    <row r="1" spans="1:26" x14ac:dyDescent="0.25">
      <c r="A1" t="s">
        <v>51</v>
      </c>
    </row>
    <row r="2" spans="1:26" x14ac:dyDescent="0.25">
      <c r="A2" t="s">
        <v>19</v>
      </c>
      <c r="E2">
        <v>967.6</v>
      </c>
      <c r="F2" t="s">
        <v>14</v>
      </c>
    </row>
    <row r="3" spans="1:26" x14ac:dyDescent="0.25">
      <c r="A3" t="s">
        <v>28</v>
      </c>
      <c r="E3">
        <v>6.52</v>
      </c>
      <c r="F3" t="s">
        <v>29</v>
      </c>
    </row>
    <row r="9" spans="1:26" x14ac:dyDescent="0.25">
      <c r="A9" s="4" t="s">
        <v>20</v>
      </c>
      <c r="F9" s="19">
        <v>189</v>
      </c>
      <c r="G9" t="s">
        <v>22</v>
      </c>
    </row>
    <row r="10" spans="1:26" x14ac:dyDescent="0.25">
      <c r="A10" s="4" t="s">
        <v>21</v>
      </c>
      <c r="F10" s="19">
        <v>5</v>
      </c>
      <c r="G10" t="s">
        <v>22</v>
      </c>
    </row>
    <row r="13" spans="1:26" x14ac:dyDescent="0.25">
      <c r="A13" s="4" t="s">
        <v>23</v>
      </c>
      <c r="E13" s="4">
        <v>0</v>
      </c>
      <c r="F13" s="4">
        <v>200</v>
      </c>
      <c r="G13" s="4">
        <v>400</v>
      </c>
      <c r="H13" s="4">
        <v>600</v>
      </c>
      <c r="I13" s="4">
        <v>800</v>
      </c>
      <c r="J13" s="4">
        <v>1000</v>
      </c>
      <c r="K13" s="4">
        <v>1200</v>
      </c>
      <c r="L13" s="4">
        <v>1400</v>
      </c>
      <c r="M13" s="4">
        <v>1600</v>
      </c>
      <c r="N13" s="4">
        <v>1800</v>
      </c>
      <c r="O13" s="4">
        <v>2000</v>
      </c>
      <c r="P13" s="4">
        <v>2200</v>
      </c>
      <c r="Q13" s="4">
        <v>2400</v>
      </c>
      <c r="R13" s="4">
        <v>2600</v>
      </c>
      <c r="S13" s="4">
        <v>2800</v>
      </c>
      <c r="T13" s="4">
        <v>3000</v>
      </c>
      <c r="U13" s="4">
        <v>3200</v>
      </c>
      <c r="V13" s="4">
        <v>3400</v>
      </c>
      <c r="W13" s="4">
        <v>3600</v>
      </c>
      <c r="X13" s="4">
        <v>3800</v>
      </c>
      <c r="Y13" s="4">
        <v>4000</v>
      </c>
      <c r="Z13" t="s">
        <v>1</v>
      </c>
    </row>
    <row r="14" spans="1:26" x14ac:dyDescent="0.25">
      <c r="A14" t="s">
        <v>31</v>
      </c>
      <c r="B14" s="12"/>
      <c r="C14" s="12"/>
      <c r="D14" s="12"/>
      <c r="E14">
        <v>0</v>
      </c>
      <c r="F14">
        <v>0.9</v>
      </c>
      <c r="G14">
        <v>1.8</v>
      </c>
      <c r="H14">
        <v>2.7</v>
      </c>
      <c r="I14">
        <v>3.6</v>
      </c>
      <c r="J14">
        <v>4.5</v>
      </c>
      <c r="K14">
        <v>5.4</v>
      </c>
      <c r="L14">
        <v>6.3</v>
      </c>
      <c r="M14">
        <v>13.5</v>
      </c>
      <c r="N14">
        <v>16</v>
      </c>
      <c r="O14">
        <v>19.600000000000001</v>
      </c>
      <c r="P14">
        <v>22.5</v>
      </c>
      <c r="Q14">
        <v>24</v>
      </c>
      <c r="R14">
        <v>30</v>
      </c>
      <c r="S14">
        <v>34</v>
      </c>
      <c r="T14">
        <v>38.200000000000003</v>
      </c>
      <c r="U14">
        <v>42.7</v>
      </c>
      <c r="V14">
        <v>47.4</v>
      </c>
      <c r="W14">
        <v>52.3</v>
      </c>
      <c r="X14">
        <v>57.4</v>
      </c>
      <c r="Y14">
        <v>62.7</v>
      </c>
      <c r="Z14" t="s">
        <v>5</v>
      </c>
    </row>
    <row r="15" spans="1:26" x14ac:dyDescent="0.25">
      <c r="A15" t="s">
        <v>32</v>
      </c>
      <c r="B15" s="12"/>
      <c r="C15" s="12"/>
      <c r="D15" s="12"/>
      <c r="E15">
        <v>0</v>
      </c>
      <c r="F15">
        <v>1.2</v>
      </c>
      <c r="G15">
        <v>2.4</v>
      </c>
      <c r="H15">
        <v>3.7</v>
      </c>
      <c r="I15">
        <v>4.9000000000000004</v>
      </c>
      <c r="J15">
        <v>6.1</v>
      </c>
      <c r="K15">
        <v>7.3</v>
      </c>
      <c r="L15">
        <v>15</v>
      </c>
      <c r="M15">
        <v>18.8</v>
      </c>
      <c r="N15">
        <v>23</v>
      </c>
      <c r="O15">
        <v>27.5</v>
      </c>
      <c r="P15">
        <v>32.299999999999997</v>
      </c>
      <c r="Q15">
        <v>37.4</v>
      </c>
      <c r="R15">
        <v>43</v>
      </c>
      <c r="S15">
        <v>48.8</v>
      </c>
      <c r="T15">
        <v>54.9</v>
      </c>
      <c r="U15">
        <v>61.3</v>
      </c>
      <c r="V15">
        <v>68.099999999999994</v>
      </c>
      <c r="W15">
        <v>75</v>
      </c>
      <c r="X15">
        <v>82</v>
      </c>
      <c r="Y15">
        <v>90</v>
      </c>
      <c r="Z15" t="s">
        <v>5</v>
      </c>
    </row>
    <row r="16" spans="1:26" x14ac:dyDescent="0.25">
      <c r="A16" s="12"/>
      <c r="B16" s="12"/>
      <c r="C16" s="12"/>
      <c r="D16" s="12"/>
      <c r="E16" s="4">
        <v>0</v>
      </c>
      <c r="F16" s="4">
        <v>100</v>
      </c>
      <c r="G16" s="4">
        <v>200</v>
      </c>
      <c r="H16" s="4">
        <v>300</v>
      </c>
      <c r="I16" s="4">
        <v>400</v>
      </c>
      <c r="J16" s="4">
        <v>500</v>
      </c>
      <c r="K16" s="4">
        <v>600</v>
      </c>
      <c r="L16" s="4">
        <v>700</v>
      </c>
      <c r="M16" s="4">
        <v>800</v>
      </c>
      <c r="N16" s="4">
        <v>900</v>
      </c>
      <c r="O16" s="4">
        <v>1000</v>
      </c>
      <c r="P16" s="4">
        <v>1100</v>
      </c>
      <c r="Q16" s="4">
        <v>1200</v>
      </c>
      <c r="R16" s="4">
        <v>1300</v>
      </c>
      <c r="S16" s="4">
        <v>1400</v>
      </c>
      <c r="T16" s="4">
        <v>1500</v>
      </c>
      <c r="U16" s="4">
        <v>1600</v>
      </c>
      <c r="V16" s="4">
        <v>1700</v>
      </c>
      <c r="W16" s="4">
        <v>1800</v>
      </c>
      <c r="X16" s="4">
        <v>1900</v>
      </c>
      <c r="Y16" s="4">
        <v>2000</v>
      </c>
      <c r="Z16" t="s">
        <v>1</v>
      </c>
    </row>
    <row r="17" spans="1:26" x14ac:dyDescent="0.25">
      <c r="A17" t="s">
        <v>31</v>
      </c>
      <c r="B17" s="12"/>
      <c r="C17" s="12"/>
      <c r="D17" s="12"/>
      <c r="E17">
        <v>0</v>
      </c>
      <c r="F17">
        <v>0.44</v>
      </c>
      <c r="G17">
        <v>0.9</v>
      </c>
      <c r="H17">
        <v>1.35</v>
      </c>
      <c r="I17">
        <v>1.8</v>
      </c>
      <c r="J17">
        <v>2.2000000000000002</v>
      </c>
      <c r="K17">
        <v>2.7</v>
      </c>
      <c r="L17">
        <v>3.1</v>
      </c>
      <c r="M17">
        <v>3.6</v>
      </c>
      <c r="N17">
        <v>4</v>
      </c>
      <c r="O17">
        <v>4.5</v>
      </c>
      <c r="P17">
        <v>4.9400000000000004</v>
      </c>
      <c r="Q17">
        <v>5.4</v>
      </c>
      <c r="R17">
        <v>5.8</v>
      </c>
      <c r="S17">
        <v>6.3</v>
      </c>
      <c r="T17">
        <v>11.8</v>
      </c>
      <c r="U17">
        <v>13.5</v>
      </c>
      <c r="V17">
        <v>14.6</v>
      </c>
      <c r="W17">
        <v>16</v>
      </c>
      <c r="X17">
        <v>17.600000000000001</v>
      </c>
      <c r="Y17">
        <v>19.600000000000001</v>
      </c>
      <c r="Z17" t="s">
        <v>5</v>
      </c>
    </row>
    <row r="18" spans="1:26" x14ac:dyDescent="0.25">
      <c r="A18" t="s">
        <v>32</v>
      </c>
      <c r="B18" s="12"/>
      <c r="C18" s="12"/>
      <c r="D18" s="12"/>
      <c r="E18">
        <v>0</v>
      </c>
      <c r="F18">
        <v>0.6</v>
      </c>
      <c r="G18">
        <v>1.2</v>
      </c>
      <c r="H18">
        <v>1.8</v>
      </c>
      <c r="I18">
        <v>2.4</v>
      </c>
      <c r="J18">
        <v>3</v>
      </c>
      <c r="K18">
        <v>3.7</v>
      </c>
      <c r="L18">
        <v>4.3</v>
      </c>
      <c r="M18">
        <v>4.9000000000000004</v>
      </c>
      <c r="N18">
        <v>5.5</v>
      </c>
      <c r="O18">
        <v>6.1</v>
      </c>
      <c r="P18">
        <v>6.7</v>
      </c>
      <c r="Q18">
        <v>7.3</v>
      </c>
      <c r="R18">
        <v>7.9</v>
      </c>
      <c r="S18">
        <v>15</v>
      </c>
      <c r="T18">
        <v>16.899999999999999</v>
      </c>
      <c r="U18">
        <v>18.8</v>
      </c>
      <c r="V18">
        <v>20.9</v>
      </c>
      <c r="W18">
        <v>23</v>
      </c>
      <c r="X18">
        <v>25.2</v>
      </c>
      <c r="Y18">
        <v>27.5</v>
      </c>
      <c r="Z18" t="s">
        <v>5</v>
      </c>
    </row>
    <row r="19" spans="1:26" x14ac:dyDescent="0.25">
      <c r="A19" t="s">
        <v>68</v>
      </c>
      <c r="B19" s="12"/>
      <c r="C19" s="12"/>
      <c r="D19" s="12"/>
      <c r="E19">
        <v>0</v>
      </c>
      <c r="F19">
        <v>1.3</v>
      </c>
      <c r="G19">
        <v>2.5</v>
      </c>
      <c r="H19">
        <v>3.8</v>
      </c>
      <c r="I19">
        <v>5</v>
      </c>
      <c r="J19">
        <v>6.3</v>
      </c>
      <c r="K19">
        <v>7.6</v>
      </c>
      <c r="L19">
        <v>8.8000000000000007</v>
      </c>
      <c r="M19">
        <v>10.1</v>
      </c>
      <c r="N19">
        <v>11.4</v>
      </c>
      <c r="O19">
        <v>12.6</v>
      </c>
      <c r="P19">
        <v>12.6</v>
      </c>
      <c r="Q19">
        <v>27.1</v>
      </c>
      <c r="R19">
        <v>31</v>
      </c>
      <c r="S19">
        <v>35.1</v>
      </c>
      <c r="T19">
        <v>39.5</v>
      </c>
      <c r="U19">
        <v>44.1</v>
      </c>
      <c r="V19">
        <v>48.8</v>
      </c>
      <c r="W19">
        <v>53.82</v>
      </c>
      <c r="X19">
        <v>59</v>
      </c>
      <c r="Y19">
        <v>64.400000000000006</v>
      </c>
      <c r="Z19" t="s">
        <v>5</v>
      </c>
    </row>
    <row r="21" spans="1:26" x14ac:dyDescent="0.25">
      <c r="A21" t="s">
        <v>27</v>
      </c>
      <c r="E21">
        <f>(2*$F$10+2*$F$9)/100*E14</f>
        <v>0</v>
      </c>
      <c r="F21" s="2">
        <f t="shared" ref="F21:Y21" si="0">(2*$F$10+2*$F$9)/100*F14</f>
        <v>3.492</v>
      </c>
      <c r="G21" s="2">
        <f t="shared" si="0"/>
        <v>6.984</v>
      </c>
      <c r="H21" s="2">
        <f t="shared" si="0"/>
        <v>10.476000000000001</v>
      </c>
      <c r="I21" s="2">
        <f t="shared" si="0"/>
        <v>13.968</v>
      </c>
      <c r="J21" s="2">
        <f t="shared" si="0"/>
        <v>17.46</v>
      </c>
      <c r="K21" s="2">
        <f t="shared" si="0"/>
        <v>20.952000000000002</v>
      </c>
      <c r="L21" s="2">
        <f t="shared" si="0"/>
        <v>24.443999999999999</v>
      </c>
      <c r="M21" s="2">
        <f t="shared" si="0"/>
        <v>52.379999999999995</v>
      </c>
      <c r="N21" s="2">
        <f t="shared" si="0"/>
        <v>62.08</v>
      </c>
      <c r="O21" s="2">
        <f t="shared" si="0"/>
        <v>76.048000000000002</v>
      </c>
      <c r="P21" s="2">
        <f t="shared" si="0"/>
        <v>87.3</v>
      </c>
      <c r="Q21" s="2">
        <f t="shared" si="0"/>
        <v>93.12</v>
      </c>
      <c r="R21" s="2">
        <f t="shared" si="0"/>
        <v>116.39999999999999</v>
      </c>
      <c r="S21" s="2">
        <f t="shared" si="0"/>
        <v>131.91999999999999</v>
      </c>
      <c r="T21" s="2">
        <f t="shared" si="0"/>
        <v>148.21600000000001</v>
      </c>
      <c r="U21" s="2">
        <f t="shared" si="0"/>
        <v>165.67600000000002</v>
      </c>
      <c r="V21" s="2">
        <f t="shared" si="0"/>
        <v>183.91199999999998</v>
      </c>
      <c r="W21" s="2">
        <f t="shared" si="0"/>
        <v>202.92399999999998</v>
      </c>
      <c r="X21" s="2">
        <f t="shared" si="0"/>
        <v>222.71199999999999</v>
      </c>
      <c r="Y21" s="2">
        <f t="shared" si="0"/>
        <v>243.27600000000001</v>
      </c>
      <c r="Z21" t="s">
        <v>5</v>
      </c>
    </row>
    <row r="22" spans="1:26" x14ac:dyDescent="0.25">
      <c r="A22" t="s">
        <v>42</v>
      </c>
      <c r="E22">
        <f>(2*$F$10+2*$F$9)/100*E15</f>
        <v>0</v>
      </c>
      <c r="F22" s="2">
        <f t="shared" ref="F22:Y22" si="1">(2*$F$10+2*$F$9)/100*F15</f>
        <v>4.6559999999999997</v>
      </c>
      <c r="G22" s="2">
        <f t="shared" si="1"/>
        <v>9.3119999999999994</v>
      </c>
      <c r="H22" s="2">
        <f t="shared" si="1"/>
        <v>14.356</v>
      </c>
      <c r="I22" s="2">
        <f t="shared" si="1"/>
        <v>19.012</v>
      </c>
      <c r="J22" s="2">
        <f t="shared" si="1"/>
        <v>23.667999999999999</v>
      </c>
      <c r="K22" s="2">
        <f t="shared" si="1"/>
        <v>28.323999999999998</v>
      </c>
      <c r="L22" s="2">
        <f t="shared" si="1"/>
        <v>58.199999999999996</v>
      </c>
      <c r="M22" s="2">
        <f t="shared" si="1"/>
        <v>72.944000000000003</v>
      </c>
      <c r="N22" s="2">
        <f t="shared" si="1"/>
        <v>89.24</v>
      </c>
      <c r="O22" s="2">
        <f t="shared" si="1"/>
        <v>106.7</v>
      </c>
      <c r="P22" s="2">
        <f t="shared" si="1"/>
        <v>125.32399999999998</v>
      </c>
      <c r="Q22" s="2">
        <f t="shared" si="1"/>
        <v>145.11199999999999</v>
      </c>
      <c r="R22" s="2">
        <f t="shared" si="1"/>
        <v>166.84</v>
      </c>
      <c r="S22" s="2">
        <f t="shared" si="1"/>
        <v>189.34399999999999</v>
      </c>
      <c r="T22" s="2">
        <f t="shared" si="1"/>
        <v>213.012</v>
      </c>
      <c r="U22" s="2">
        <f t="shared" si="1"/>
        <v>237.84399999999999</v>
      </c>
      <c r="V22" s="2">
        <f t="shared" si="1"/>
        <v>264.22799999999995</v>
      </c>
      <c r="W22" s="2">
        <f t="shared" si="1"/>
        <v>291</v>
      </c>
      <c r="X22" s="2">
        <f t="shared" si="1"/>
        <v>318.15999999999997</v>
      </c>
      <c r="Y22" s="2">
        <f t="shared" si="1"/>
        <v>349.2</v>
      </c>
      <c r="Z22" t="s">
        <v>5</v>
      </c>
    </row>
    <row r="23" spans="1:26" x14ac:dyDescent="0.25">
      <c r="A23" t="s">
        <v>24</v>
      </c>
      <c r="E23">
        <f>($F$10*2+$F$9)/100*E14+$F$9/100*E17</f>
        <v>0</v>
      </c>
      <c r="F23" s="2">
        <f t="shared" ref="F23:Y23" si="2">($F$10*2+$F$9)/100*F14+$F$9/100*F17</f>
        <v>2.6225999999999998</v>
      </c>
      <c r="G23" s="2">
        <f t="shared" si="2"/>
        <v>5.2829999999999995</v>
      </c>
      <c r="H23" s="2">
        <f t="shared" si="2"/>
        <v>7.9245000000000001</v>
      </c>
      <c r="I23" s="2">
        <f t="shared" si="2"/>
        <v>10.565999999999999</v>
      </c>
      <c r="J23" s="2">
        <f t="shared" si="2"/>
        <v>13.113</v>
      </c>
      <c r="K23" s="2">
        <f t="shared" si="2"/>
        <v>15.849</v>
      </c>
      <c r="L23" s="2">
        <f t="shared" si="2"/>
        <v>18.396000000000001</v>
      </c>
      <c r="M23" s="2">
        <f t="shared" si="2"/>
        <v>33.668999999999997</v>
      </c>
      <c r="N23" s="2">
        <f t="shared" si="2"/>
        <v>39.4</v>
      </c>
      <c r="O23" s="2">
        <f t="shared" si="2"/>
        <v>47.509</v>
      </c>
      <c r="P23" s="2">
        <f t="shared" si="2"/>
        <v>54.111599999999996</v>
      </c>
      <c r="Q23" s="2">
        <f t="shared" si="2"/>
        <v>57.965999999999994</v>
      </c>
      <c r="R23" s="2">
        <f t="shared" si="2"/>
        <v>70.662000000000006</v>
      </c>
      <c r="S23" s="2">
        <f t="shared" si="2"/>
        <v>79.566999999999993</v>
      </c>
      <c r="T23" s="2">
        <f t="shared" si="2"/>
        <v>98.32</v>
      </c>
      <c r="U23" s="2">
        <f t="shared" si="2"/>
        <v>110.488</v>
      </c>
      <c r="V23" s="2">
        <f t="shared" si="2"/>
        <v>121.91999999999999</v>
      </c>
      <c r="W23" s="2">
        <f t="shared" si="2"/>
        <v>134.31700000000001</v>
      </c>
      <c r="X23" s="2">
        <f t="shared" si="2"/>
        <v>147.49</v>
      </c>
      <c r="Y23" s="2">
        <f t="shared" si="2"/>
        <v>161.81700000000001</v>
      </c>
      <c r="Z23" t="s">
        <v>5</v>
      </c>
    </row>
    <row r="24" spans="1:26" x14ac:dyDescent="0.25">
      <c r="A24" t="s">
        <v>25</v>
      </c>
      <c r="E24">
        <f>($F$10*2+$F$9)/100*E15+$F$9/100*E18</f>
        <v>0</v>
      </c>
      <c r="F24" s="2">
        <f t="shared" ref="F24:Y24" si="3">($F$10*2+$F$9)/100*F15+$F$9/100*F18</f>
        <v>3.5219999999999998</v>
      </c>
      <c r="G24" s="2">
        <f t="shared" si="3"/>
        <v>7.0439999999999996</v>
      </c>
      <c r="H24" s="2">
        <f t="shared" si="3"/>
        <v>10.765000000000001</v>
      </c>
      <c r="I24" s="2">
        <f t="shared" si="3"/>
        <v>14.287000000000001</v>
      </c>
      <c r="J24" s="2">
        <f t="shared" si="3"/>
        <v>17.808999999999997</v>
      </c>
      <c r="K24" s="2">
        <f t="shared" si="3"/>
        <v>21.52</v>
      </c>
      <c r="L24" s="2">
        <f t="shared" si="3"/>
        <v>37.977000000000004</v>
      </c>
      <c r="M24" s="2">
        <f t="shared" si="3"/>
        <v>46.673000000000002</v>
      </c>
      <c r="N24" s="2">
        <f t="shared" si="3"/>
        <v>56.165000000000006</v>
      </c>
      <c r="O24" s="2">
        <f t="shared" si="3"/>
        <v>66.254000000000005</v>
      </c>
      <c r="P24" s="2">
        <f t="shared" si="3"/>
        <v>76.94</v>
      </c>
      <c r="Q24" s="2">
        <f t="shared" si="3"/>
        <v>88.222999999999999</v>
      </c>
      <c r="R24" s="2">
        <f t="shared" si="3"/>
        <v>100.50099999999999</v>
      </c>
      <c r="S24" s="2">
        <f t="shared" si="3"/>
        <v>125.46199999999999</v>
      </c>
      <c r="T24" s="2">
        <f t="shared" si="3"/>
        <v>141.19199999999998</v>
      </c>
      <c r="U24" s="2">
        <f t="shared" si="3"/>
        <v>157.51900000000001</v>
      </c>
      <c r="V24" s="2">
        <f t="shared" si="3"/>
        <v>175.01999999999998</v>
      </c>
      <c r="W24" s="2">
        <f t="shared" si="3"/>
        <v>192.72</v>
      </c>
      <c r="X24" s="2">
        <f t="shared" si="3"/>
        <v>210.80799999999999</v>
      </c>
      <c r="Y24" s="2">
        <f t="shared" si="3"/>
        <v>231.07499999999999</v>
      </c>
      <c r="Z24" t="s">
        <v>5</v>
      </c>
    </row>
    <row r="25" spans="1:26" x14ac:dyDescent="0.25">
      <c r="A25" t="s">
        <v>26</v>
      </c>
      <c r="E25">
        <f>(2*$F$10+2*$F$9)/100*E17</f>
        <v>0</v>
      </c>
      <c r="F25" s="2">
        <f>(2*$F$10+2*$F$9)/100*F17</f>
        <v>1.7072000000000001</v>
      </c>
      <c r="G25" s="2">
        <f t="shared" ref="F25:Y25" si="4">(2*$F$10+2*$F$9)/100*G17</f>
        <v>3.492</v>
      </c>
      <c r="H25" s="2">
        <f t="shared" si="4"/>
        <v>5.2380000000000004</v>
      </c>
      <c r="I25" s="2">
        <f t="shared" si="4"/>
        <v>6.984</v>
      </c>
      <c r="J25" s="2">
        <f t="shared" si="4"/>
        <v>8.5359999999999996</v>
      </c>
      <c r="K25" s="2">
        <f t="shared" si="4"/>
        <v>10.476000000000001</v>
      </c>
      <c r="L25" s="2">
        <f t="shared" si="4"/>
        <v>12.028</v>
      </c>
      <c r="M25" s="2">
        <f t="shared" si="4"/>
        <v>13.968</v>
      </c>
      <c r="N25" s="2">
        <f t="shared" si="4"/>
        <v>15.52</v>
      </c>
      <c r="O25" s="2">
        <f t="shared" si="4"/>
        <v>17.46</v>
      </c>
      <c r="P25" s="2">
        <f t="shared" si="4"/>
        <v>19.167200000000001</v>
      </c>
      <c r="Q25" s="2">
        <f t="shared" si="4"/>
        <v>20.952000000000002</v>
      </c>
      <c r="R25" s="2">
        <f t="shared" si="4"/>
        <v>22.503999999999998</v>
      </c>
      <c r="S25" s="2">
        <f t="shared" si="4"/>
        <v>24.443999999999999</v>
      </c>
      <c r="T25" s="2">
        <f t="shared" si="4"/>
        <v>45.783999999999999</v>
      </c>
      <c r="U25" s="2">
        <f t="shared" si="4"/>
        <v>52.379999999999995</v>
      </c>
      <c r="V25" s="2">
        <f t="shared" si="4"/>
        <v>56.647999999999996</v>
      </c>
      <c r="W25" s="2">
        <f t="shared" si="4"/>
        <v>62.08</v>
      </c>
      <c r="X25" s="2">
        <f t="shared" si="4"/>
        <v>68.287999999999997</v>
      </c>
      <c r="Y25" s="2">
        <f t="shared" si="4"/>
        <v>76.048000000000002</v>
      </c>
      <c r="Z25" t="s">
        <v>5</v>
      </c>
    </row>
    <row r="26" spans="1:26" x14ac:dyDescent="0.25">
      <c r="A26" t="s">
        <v>30</v>
      </c>
      <c r="E26">
        <f>(2*$F$10+2*$F$9)/100*E18</f>
        <v>0</v>
      </c>
      <c r="F26" s="2">
        <f t="shared" ref="F26:Y26" si="5">(2*$F$10+2*$F$9)/100*F18</f>
        <v>2.3279999999999998</v>
      </c>
      <c r="G26" s="2">
        <f t="shared" si="5"/>
        <v>4.6559999999999997</v>
      </c>
      <c r="H26" s="2">
        <f t="shared" si="5"/>
        <v>6.984</v>
      </c>
      <c r="I26" s="2">
        <f t="shared" si="5"/>
        <v>9.3119999999999994</v>
      </c>
      <c r="J26" s="2">
        <f t="shared" si="5"/>
        <v>11.64</v>
      </c>
      <c r="K26" s="2">
        <f t="shared" si="5"/>
        <v>14.356</v>
      </c>
      <c r="L26" s="2">
        <f t="shared" si="5"/>
        <v>16.683999999999997</v>
      </c>
      <c r="M26" s="2">
        <f t="shared" si="5"/>
        <v>19.012</v>
      </c>
      <c r="N26" s="2">
        <f t="shared" si="5"/>
        <v>21.34</v>
      </c>
      <c r="O26" s="2">
        <f t="shared" si="5"/>
        <v>23.667999999999999</v>
      </c>
      <c r="P26" s="2">
        <f t="shared" si="5"/>
        <v>25.995999999999999</v>
      </c>
      <c r="Q26" s="2">
        <f t="shared" si="5"/>
        <v>28.323999999999998</v>
      </c>
      <c r="R26" s="2">
        <f t="shared" si="5"/>
        <v>30.652000000000001</v>
      </c>
      <c r="S26" s="2">
        <f t="shared" si="5"/>
        <v>58.199999999999996</v>
      </c>
      <c r="T26" s="2">
        <f t="shared" si="5"/>
        <v>65.571999999999989</v>
      </c>
      <c r="U26" s="2">
        <f t="shared" si="5"/>
        <v>72.944000000000003</v>
      </c>
      <c r="V26" s="2">
        <f t="shared" si="5"/>
        <v>81.091999999999999</v>
      </c>
      <c r="W26" s="2">
        <f t="shared" si="5"/>
        <v>89.24</v>
      </c>
      <c r="X26" s="2">
        <f t="shared" si="5"/>
        <v>97.775999999999996</v>
      </c>
      <c r="Y26" s="2">
        <f t="shared" si="5"/>
        <v>106.7</v>
      </c>
      <c r="Z26" t="s">
        <v>5</v>
      </c>
    </row>
    <row r="27" spans="1:26" x14ac:dyDescent="0.25">
      <c r="A27" t="s">
        <v>67</v>
      </c>
      <c r="E27" s="2">
        <v>0</v>
      </c>
      <c r="F27" s="2">
        <f t="shared" ref="F27:Y27" si="6">(2*$F$10+2*$F$9)/100*F19</f>
        <v>5.0439999999999996</v>
      </c>
      <c r="G27" s="2">
        <f t="shared" si="6"/>
        <v>9.6999999999999993</v>
      </c>
      <c r="H27" s="2">
        <f t="shared" si="6"/>
        <v>14.744</v>
      </c>
      <c r="I27" s="2">
        <f t="shared" si="6"/>
        <v>19.399999999999999</v>
      </c>
      <c r="J27" s="2">
        <f t="shared" si="6"/>
        <v>24.443999999999999</v>
      </c>
      <c r="K27" s="2">
        <f t="shared" si="6"/>
        <v>29.488</v>
      </c>
      <c r="L27" s="2">
        <f t="shared" si="6"/>
        <v>34.143999999999998</v>
      </c>
      <c r="M27" s="2">
        <f t="shared" si="6"/>
        <v>39.187999999999995</v>
      </c>
      <c r="N27" s="2">
        <f t="shared" si="6"/>
        <v>44.231999999999999</v>
      </c>
      <c r="O27" s="2">
        <f t="shared" si="6"/>
        <v>48.887999999999998</v>
      </c>
      <c r="P27" s="2">
        <f t="shared" si="6"/>
        <v>48.887999999999998</v>
      </c>
      <c r="Q27" s="2">
        <f t="shared" si="6"/>
        <v>105.148</v>
      </c>
      <c r="R27" s="2">
        <f t="shared" si="6"/>
        <v>120.28</v>
      </c>
      <c r="S27" s="2">
        <f t="shared" si="6"/>
        <v>136.18799999999999</v>
      </c>
      <c r="T27" s="2">
        <f t="shared" si="6"/>
        <v>153.26</v>
      </c>
      <c r="U27" s="2">
        <f t="shared" si="6"/>
        <v>171.108</v>
      </c>
      <c r="V27" s="2">
        <f t="shared" si="6"/>
        <v>189.34399999999999</v>
      </c>
      <c r="W27" s="2">
        <f t="shared" si="6"/>
        <v>208.82159999999999</v>
      </c>
      <c r="X27" s="2">
        <f t="shared" si="6"/>
        <v>228.92</v>
      </c>
      <c r="Y27" s="2">
        <f t="shared" si="6"/>
        <v>249.87200000000001</v>
      </c>
      <c r="Z27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19"/>
  <sheetViews>
    <sheetView workbookViewId="0">
      <selection activeCell="Q7" sqref="Q7"/>
    </sheetView>
  </sheetViews>
  <sheetFormatPr defaultColWidth="6" defaultRowHeight="15" x14ac:dyDescent="0.25"/>
  <cols>
    <col min="2" max="2" width="13" customWidth="1"/>
    <col min="3" max="3" width="5.85546875" customWidth="1"/>
  </cols>
  <sheetData>
    <row r="2" spans="2:27" x14ac:dyDescent="0.25">
      <c r="B2" s="4" t="s">
        <v>36</v>
      </c>
    </row>
    <row r="3" spans="2:27" x14ac:dyDescent="0.25">
      <c r="B3" s="4"/>
    </row>
    <row r="4" spans="2:27" x14ac:dyDescent="0.25">
      <c r="B4" t="s">
        <v>37</v>
      </c>
      <c r="C4" s="18">
        <v>3</v>
      </c>
      <c r="D4" t="s">
        <v>22</v>
      </c>
      <c r="H4" t="s">
        <v>55</v>
      </c>
      <c r="J4" s="18">
        <v>0</v>
      </c>
      <c r="K4" t="s">
        <v>22</v>
      </c>
    </row>
    <row r="5" spans="2:27" x14ac:dyDescent="0.25">
      <c r="B5" t="s">
        <v>33</v>
      </c>
      <c r="C5" s="18">
        <v>10</v>
      </c>
      <c r="D5" t="s">
        <v>35</v>
      </c>
      <c r="E5">
        <v>0.82899999999999996</v>
      </c>
      <c r="H5" t="s">
        <v>33</v>
      </c>
      <c r="J5" s="18">
        <v>0</v>
      </c>
      <c r="K5" t="s">
        <v>35</v>
      </c>
      <c r="L5">
        <v>1.121</v>
      </c>
    </row>
    <row r="6" spans="2:27" x14ac:dyDescent="0.25">
      <c r="B6" t="s">
        <v>34</v>
      </c>
      <c r="C6" s="18">
        <v>0</v>
      </c>
      <c r="D6" t="s">
        <v>35</v>
      </c>
      <c r="E6">
        <v>0.59199999999999997</v>
      </c>
      <c r="H6" t="s">
        <v>34</v>
      </c>
      <c r="J6" s="18">
        <v>0</v>
      </c>
      <c r="K6" t="s">
        <v>35</v>
      </c>
      <c r="L6">
        <v>0.59199999999999997</v>
      </c>
      <c r="N6" s="31"/>
      <c r="O6" s="31"/>
      <c r="P6" s="31"/>
      <c r="Q6" s="31"/>
    </row>
    <row r="7" spans="2:27" x14ac:dyDescent="0.25">
      <c r="B7" s="13" t="s">
        <v>38</v>
      </c>
      <c r="C7" s="21">
        <f>E5*C5+E6*C6+C4</f>
        <v>11.29</v>
      </c>
      <c r="D7" s="13" t="s">
        <v>22</v>
      </c>
      <c r="E7" s="13"/>
      <c r="H7" s="13" t="s">
        <v>38</v>
      </c>
      <c r="I7" s="13"/>
      <c r="J7" s="21">
        <f>L5*J5+L6*J6+J4</f>
        <v>0</v>
      </c>
      <c r="K7" s="13" t="s">
        <v>22</v>
      </c>
      <c r="L7" s="13"/>
      <c r="N7" s="31"/>
      <c r="O7" s="31"/>
      <c r="P7" s="32"/>
      <c r="Q7" s="31"/>
    </row>
    <row r="9" spans="2:27" x14ac:dyDescent="0.25">
      <c r="B9" s="4" t="s">
        <v>54</v>
      </c>
      <c r="F9" s="4">
        <v>0</v>
      </c>
      <c r="G9" s="4">
        <v>200</v>
      </c>
      <c r="H9" s="4">
        <v>400</v>
      </c>
      <c r="I9" s="4">
        <v>600</v>
      </c>
      <c r="J9" s="4">
        <v>800</v>
      </c>
      <c r="K9" s="4">
        <v>1000</v>
      </c>
      <c r="L9" s="4">
        <v>1200</v>
      </c>
      <c r="M9" s="4">
        <v>1400</v>
      </c>
      <c r="N9" s="4">
        <v>1600</v>
      </c>
      <c r="O9" s="4">
        <v>1800</v>
      </c>
      <c r="P9" s="4">
        <v>2000</v>
      </c>
      <c r="Q9" s="4">
        <v>2200</v>
      </c>
      <c r="R9" s="4">
        <v>2400</v>
      </c>
      <c r="S9" s="4">
        <v>2600</v>
      </c>
      <c r="T9" s="4">
        <v>2800</v>
      </c>
      <c r="U9" s="4">
        <v>3000</v>
      </c>
      <c r="V9" s="4">
        <v>3200</v>
      </c>
      <c r="W9" s="4">
        <v>3400</v>
      </c>
      <c r="X9" s="4">
        <v>3600</v>
      </c>
      <c r="Y9" s="4">
        <v>3800</v>
      </c>
      <c r="Z9" s="4">
        <v>4000</v>
      </c>
      <c r="AA9" t="s">
        <v>1</v>
      </c>
    </row>
    <row r="10" spans="2:27" x14ac:dyDescent="0.25">
      <c r="F10">
        <v>0</v>
      </c>
      <c r="G10">
        <v>0.32</v>
      </c>
      <c r="H10">
        <v>0.64</v>
      </c>
      <c r="I10">
        <v>0.96</v>
      </c>
      <c r="J10">
        <v>1.29</v>
      </c>
      <c r="K10">
        <v>1.6</v>
      </c>
      <c r="L10">
        <v>3.6</v>
      </c>
      <c r="M10">
        <v>4.5999999999999996</v>
      </c>
      <c r="N10">
        <v>5.9</v>
      </c>
      <c r="O10">
        <v>7</v>
      </c>
      <c r="P10">
        <v>8.6</v>
      </c>
      <c r="Q10">
        <v>10.1</v>
      </c>
      <c r="R10">
        <v>11.7</v>
      </c>
      <c r="S10">
        <v>13.4</v>
      </c>
      <c r="T10">
        <v>15.3</v>
      </c>
      <c r="U10">
        <v>17</v>
      </c>
      <c r="V10">
        <v>19.2</v>
      </c>
      <c r="W10">
        <v>21.3</v>
      </c>
      <c r="X10">
        <v>23.5</v>
      </c>
      <c r="Y10">
        <v>25.8</v>
      </c>
      <c r="Z10">
        <v>28</v>
      </c>
      <c r="AA10" t="s">
        <v>5</v>
      </c>
    </row>
    <row r="12" spans="2:27" x14ac:dyDescent="0.25">
      <c r="B12" s="4" t="s">
        <v>60</v>
      </c>
      <c r="F12" s="4">
        <v>0</v>
      </c>
      <c r="G12" s="4">
        <v>200</v>
      </c>
      <c r="H12" s="4">
        <v>400</v>
      </c>
      <c r="I12" s="4">
        <v>600</v>
      </c>
      <c r="J12" s="4">
        <v>800</v>
      </c>
      <c r="K12" s="4">
        <v>1000</v>
      </c>
      <c r="L12" s="4">
        <v>1200</v>
      </c>
      <c r="M12" s="4">
        <v>1400</v>
      </c>
      <c r="N12" s="4">
        <v>1600</v>
      </c>
      <c r="O12" s="4">
        <v>1800</v>
      </c>
      <c r="P12" s="4">
        <v>2000</v>
      </c>
      <c r="Q12" s="4">
        <v>2200</v>
      </c>
      <c r="R12" s="4">
        <v>2400</v>
      </c>
      <c r="S12" s="4">
        <v>2600</v>
      </c>
      <c r="T12" s="4">
        <v>2800</v>
      </c>
      <c r="U12" s="4">
        <v>3000</v>
      </c>
      <c r="V12" s="4">
        <v>3200</v>
      </c>
      <c r="W12" s="4">
        <v>3400</v>
      </c>
      <c r="X12" s="4">
        <v>3600</v>
      </c>
      <c r="Y12" s="4">
        <v>3800</v>
      </c>
      <c r="Z12" s="4">
        <v>4000</v>
      </c>
      <c r="AA12" t="s">
        <v>1</v>
      </c>
    </row>
    <row r="13" spans="2:27" x14ac:dyDescent="0.25">
      <c r="F13">
        <v>0</v>
      </c>
      <c r="G13">
        <v>0.13</v>
      </c>
      <c r="H13">
        <v>0.26</v>
      </c>
      <c r="I13">
        <v>0.39</v>
      </c>
      <c r="J13">
        <v>0.53</v>
      </c>
      <c r="K13">
        <v>0.66</v>
      </c>
      <c r="L13">
        <v>0.79</v>
      </c>
      <c r="M13">
        <v>1.64</v>
      </c>
      <c r="N13">
        <v>2.0499999999999998</v>
      </c>
      <c r="O13">
        <v>2.5099999999999998</v>
      </c>
      <c r="P13">
        <v>3</v>
      </c>
      <c r="Q13">
        <v>3.52</v>
      </c>
      <c r="R13">
        <v>4.0999999999999996</v>
      </c>
      <c r="S13">
        <v>4.7</v>
      </c>
      <c r="T13">
        <v>5.33</v>
      </c>
      <c r="U13">
        <v>6</v>
      </c>
      <c r="V13">
        <v>6.7</v>
      </c>
      <c r="W13">
        <v>7.43</v>
      </c>
      <c r="X13">
        <v>8.1999999999999993</v>
      </c>
      <c r="Y13">
        <v>9</v>
      </c>
      <c r="Z13">
        <v>9.83</v>
      </c>
      <c r="AA13" t="s">
        <v>5</v>
      </c>
    </row>
    <row r="18" spans="2:27" x14ac:dyDescent="0.25">
      <c r="B18" s="4" t="s">
        <v>39</v>
      </c>
      <c r="F18" s="4">
        <v>0</v>
      </c>
      <c r="G18" s="4">
        <v>200</v>
      </c>
      <c r="H18" s="4">
        <v>400</v>
      </c>
      <c r="I18" s="4">
        <v>600</v>
      </c>
      <c r="J18" s="4">
        <v>800</v>
      </c>
      <c r="K18" s="4">
        <v>1000</v>
      </c>
      <c r="L18" s="4">
        <v>1200</v>
      </c>
      <c r="M18" s="4">
        <v>1400</v>
      </c>
      <c r="N18" s="4">
        <v>1600</v>
      </c>
      <c r="O18" s="4">
        <v>1800</v>
      </c>
      <c r="P18" s="4">
        <v>2000</v>
      </c>
      <c r="Q18" s="4">
        <v>2200</v>
      </c>
      <c r="R18" s="4">
        <v>2400</v>
      </c>
      <c r="S18" s="4">
        <v>2600</v>
      </c>
      <c r="T18" s="4">
        <v>2800</v>
      </c>
      <c r="U18" s="4">
        <v>3000</v>
      </c>
      <c r="V18" s="4">
        <v>3200</v>
      </c>
      <c r="W18" s="4">
        <v>3400</v>
      </c>
      <c r="X18" s="4">
        <v>3600</v>
      </c>
      <c r="Y18" s="4">
        <v>3800</v>
      </c>
      <c r="Z18" s="4">
        <v>4000</v>
      </c>
      <c r="AA18" t="s">
        <v>1</v>
      </c>
    </row>
    <row r="19" spans="2:27" x14ac:dyDescent="0.25">
      <c r="B19" t="s">
        <v>59</v>
      </c>
      <c r="F19" s="18">
        <f>$C$7/10*F10+$J$7/10*F13</f>
        <v>0</v>
      </c>
      <c r="G19" s="18">
        <f t="shared" ref="G19:Z19" si="0">$C$7/10*G10+$J$7/10*G13</f>
        <v>0.36127999999999999</v>
      </c>
      <c r="H19" s="18">
        <f t="shared" si="0"/>
        <v>0.72255999999999998</v>
      </c>
      <c r="I19" s="18">
        <f t="shared" si="0"/>
        <v>1.0838399999999999</v>
      </c>
      <c r="J19" s="18">
        <f t="shared" si="0"/>
        <v>1.45641</v>
      </c>
      <c r="K19" s="18">
        <f t="shared" si="0"/>
        <v>1.8064</v>
      </c>
      <c r="L19" s="18">
        <f t="shared" si="0"/>
        <v>4.0644</v>
      </c>
      <c r="M19" s="18">
        <f t="shared" si="0"/>
        <v>5.1933999999999996</v>
      </c>
      <c r="N19" s="18">
        <f t="shared" si="0"/>
        <v>6.6611000000000002</v>
      </c>
      <c r="O19" s="18">
        <f t="shared" si="0"/>
        <v>7.9030000000000005</v>
      </c>
      <c r="P19" s="18">
        <f t="shared" si="0"/>
        <v>9.7094000000000005</v>
      </c>
      <c r="Q19" s="18">
        <f t="shared" si="0"/>
        <v>11.402899999999999</v>
      </c>
      <c r="R19" s="18">
        <f t="shared" si="0"/>
        <v>13.209299999999999</v>
      </c>
      <c r="S19" s="18">
        <f t="shared" si="0"/>
        <v>15.1286</v>
      </c>
      <c r="T19" s="18">
        <f t="shared" si="0"/>
        <v>17.273700000000002</v>
      </c>
      <c r="U19" s="18">
        <f t="shared" si="0"/>
        <v>19.193000000000001</v>
      </c>
      <c r="V19" s="18">
        <f t="shared" si="0"/>
        <v>21.6768</v>
      </c>
      <c r="W19" s="18">
        <f t="shared" si="0"/>
        <v>24.047700000000003</v>
      </c>
      <c r="X19" s="18">
        <f t="shared" si="0"/>
        <v>26.531500000000001</v>
      </c>
      <c r="Y19" s="18">
        <f t="shared" si="0"/>
        <v>29.1282</v>
      </c>
      <c r="Z19" s="18">
        <f t="shared" si="0"/>
        <v>31.612000000000002</v>
      </c>
      <c r="AA19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workbookViewId="0">
      <selection activeCell="AA27" sqref="AA27"/>
    </sheetView>
  </sheetViews>
  <sheetFormatPr defaultColWidth="7.140625" defaultRowHeight="15" x14ac:dyDescent="0.25"/>
  <cols>
    <col min="3" max="3" width="10.5703125" customWidth="1"/>
    <col min="4" max="4" width="7.85546875" bestFit="1" customWidth="1"/>
  </cols>
  <sheetData>
    <row r="1" spans="1:25" x14ac:dyDescent="0.25">
      <c r="A1" t="s">
        <v>40</v>
      </c>
      <c r="D1" s="4">
        <v>0</v>
      </c>
      <c r="E1" s="4">
        <v>200</v>
      </c>
      <c r="F1" s="4">
        <v>400</v>
      </c>
      <c r="G1" s="4">
        <v>600</v>
      </c>
      <c r="H1" s="4">
        <v>800</v>
      </c>
      <c r="I1" s="4">
        <v>1000</v>
      </c>
      <c r="J1" s="4">
        <v>1200</v>
      </c>
      <c r="K1" s="4">
        <v>1400</v>
      </c>
      <c r="L1" s="4">
        <v>1600</v>
      </c>
      <c r="M1" s="4">
        <v>1800</v>
      </c>
      <c r="N1" s="4">
        <v>2000</v>
      </c>
      <c r="O1" s="4">
        <v>2200</v>
      </c>
      <c r="P1" s="4">
        <v>2400</v>
      </c>
      <c r="Q1" s="4">
        <v>2600</v>
      </c>
      <c r="R1" s="4">
        <v>2800</v>
      </c>
      <c r="S1" s="4">
        <v>3000</v>
      </c>
      <c r="T1" s="4">
        <v>3200</v>
      </c>
      <c r="U1" s="4">
        <v>3400</v>
      </c>
      <c r="V1" s="4">
        <v>3600</v>
      </c>
      <c r="W1" s="4">
        <v>3800</v>
      </c>
      <c r="X1" s="4">
        <v>4000</v>
      </c>
      <c r="Y1" t="s">
        <v>1</v>
      </c>
    </row>
    <row r="2" spans="1:25" x14ac:dyDescent="0.25">
      <c r="A2" t="s">
        <v>49</v>
      </c>
      <c r="D2" s="2">
        <f>'Sisäinen häviö + höyrystin'!A43</f>
        <v>0</v>
      </c>
      <c r="E2" s="2">
        <f>'Sisäinen häviö + höyrystin'!B38</f>
        <v>0.37628888888888901</v>
      </c>
      <c r="F2" s="2">
        <f>'Sisäinen häviö + höyrystin'!C38</f>
        <v>0.65149999999999997</v>
      </c>
      <c r="G2" s="2">
        <f>'Sisäinen häviö + höyrystin'!D38</f>
        <v>1.1659999999999999</v>
      </c>
      <c r="H2" s="2">
        <f>'Sisäinen häviö + höyrystin'!E38</f>
        <v>1.8080000000000001</v>
      </c>
      <c r="I2" s="2">
        <f>'Sisäinen häviö + höyrystin'!F38</f>
        <v>2.5419999999999998</v>
      </c>
      <c r="J2" s="2">
        <f>'Sisäinen häviö + höyrystin'!G38</f>
        <v>3.36</v>
      </c>
      <c r="K2" s="2">
        <f>'Sisäinen häviö + höyrystin'!H38</f>
        <v>4.2380000000000004</v>
      </c>
      <c r="L2" s="2">
        <f>'Sisäinen häviö + höyrystin'!I38</f>
        <v>5.2</v>
      </c>
      <c r="M2" s="2">
        <f>'Sisäinen häviö + höyrystin'!J38</f>
        <v>6.24</v>
      </c>
      <c r="N2" s="2">
        <f>'Sisäinen häviö + höyrystin'!K38</f>
        <v>7.34</v>
      </c>
      <c r="O2" s="2">
        <f>'Sisäinen häviö + höyrystin'!L38</f>
        <v>8.48</v>
      </c>
      <c r="P2" s="2">
        <f>'Sisäinen häviö + höyrystin'!M38</f>
        <v>9.6999999999999993</v>
      </c>
      <c r="Q2" s="2">
        <f>'Sisäinen häviö + höyrystin'!N38</f>
        <v>11</v>
      </c>
      <c r="R2" s="2">
        <f>'Sisäinen häviö + höyrystin'!O38</f>
        <v>12.4</v>
      </c>
      <c r="S2" s="2">
        <f>'Sisäinen häviö + höyrystin'!P38</f>
        <v>13.9</v>
      </c>
      <c r="T2" s="2">
        <f>'Sisäinen häviö + höyrystin'!Q38</f>
        <v>15.5</v>
      </c>
      <c r="U2" s="2">
        <f>'Sisäinen häviö + höyrystin'!R38</f>
        <v>17.2</v>
      </c>
      <c r="V2" s="2">
        <f>'Sisäinen häviö + höyrystin'!S38</f>
        <v>19</v>
      </c>
      <c r="W2" s="2">
        <f>'Sisäinen häviö + höyrystin'!T38</f>
        <v>20.8</v>
      </c>
      <c r="X2" s="2">
        <f>'Sisäinen häviö + höyrystin'!U38</f>
        <v>22.7</v>
      </c>
    </row>
    <row r="3" spans="1:25" x14ac:dyDescent="0.25">
      <c r="A3" t="str">
        <f>Yhdysputkisto!B18</f>
        <v>putkiston painehäviö</v>
      </c>
      <c r="D3" s="2">
        <f>Yhdysputkisto!F19</f>
        <v>0</v>
      </c>
      <c r="E3" s="2">
        <f>Yhdysputkisto!G19</f>
        <v>0.36127999999999999</v>
      </c>
      <c r="F3" s="2">
        <f>Yhdysputkisto!H19</f>
        <v>0.72255999999999998</v>
      </c>
      <c r="G3" s="2">
        <f>Yhdysputkisto!I19</f>
        <v>1.0838399999999999</v>
      </c>
      <c r="H3" s="2">
        <f>Yhdysputkisto!J19</f>
        <v>1.45641</v>
      </c>
      <c r="I3" s="2">
        <f>Yhdysputkisto!K19</f>
        <v>1.8064</v>
      </c>
      <c r="J3" s="2">
        <f>Yhdysputkisto!L19</f>
        <v>4.0644</v>
      </c>
      <c r="K3" s="2">
        <f>Yhdysputkisto!M19</f>
        <v>5.1933999999999996</v>
      </c>
      <c r="L3" s="2">
        <f>Yhdysputkisto!N19</f>
        <v>6.6611000000000002</v>
      </c>
      <c r="M3" s="2">
        <f>Yhdysputkisto!O19</f>
        <v>7.9030000000000005</v>
      </c>
      <c r="N3" s="2">
        <f>Yhdysputkisto!P19</f>
        <v>9.7094000000000005</v>
      </c>
      <c r="O3" s="2">
        <f>Yhdysputkisto!Q19</f>
        <v>11.402899999999999</v>
      </c>
      <c r="P3" s="2">
        <f>Yhdysputkisto!R19</f>
        <v>13.209299999999999</v>
      </c>
      <c r="Q3" s="2">
        <f>Yhdysputkisto!S19</f>
        <v>15.1286</v>
      </c>
      <c r="R3" s="2">
        <f>Yhdysputkisto!T19</f>
        <v>17.273700000000002</v>
      </c>
      <c r="S3" s="2">
        <f>Yhdysputkisto!U19</f>
        <v>19.193000000000001</v>
      </c>
      <c r="T3" s="2">
        <f>Yhdysputkisto!V19</f>
        <v>21.6768</v>
      </c>
      <c r="U3" s="2">
        <f>Yhdysputkisto!W19</f>
        <v>24.047700000000003</v>
      </c>
      <c r="V3" s="2">
        <f>Yhdysputkisto!X19</f>
        <v>26.531500000000001</v>
      </c>
      <c r="W3" s="2">
        <f>Yhdysputkisto!Y19</f>
        <v>29.1282</v>
      </c>
      <c r="X3" s="2">
        <f>Yhdysputkisto!Z19</f>
        <v>31.612000000000002</v>
      </c>
    </row>
    <row r="4" spans="1:25" x14ac:dyDescent="0.25">
      <c r="A4" t="s">
        <v>41</v>
      </c>
      <c r="D4">
        <f>Takaiskut!C28</f>
        <v>0</v>
      </c>
      <c r="E4">
        <f>Takaiskut!D28</f>
        <v>7.2</v>
      </c>
      <c r="F4">
        <f>Takaiskut!E28</f>
        <v>7.6</v>
      </c>
      <c r="G4">
        <f>Takaiskut!F28</f>
        <v>8</v>
      </c>
      <c r="H4">
        <f>Takaiskut!G28</f>
        <v>8.4</v>
      </c>
      <c r="I4">
        <f>Takaiskut!H28</f>
        <v>8.9</v>
      </c>
      <c r="J4">
        <f>Takaiskut!I28</f>
        <v>9.5</v>
      </c>
      <c r="K4">
        <f>Takaiskut!J28</f>
        <v>10</v>
      </c>
      <c r="L4">
        <f>Takaiskut!K28</f>
        <v>10.7</v>
      </c>
      <c r="M4">
        <f>Takaiskut!L28</f>
        <v>11.5</v>
      </c>
      <c r="N4">
        <f>Takaiskut!M28</f>
        <v>12.3</v>
      </c>
      <c r="O4">
        <f>Takaiskut!N28</f>
        <v>13.2</v>
      </c>
      <c r="P4">
        <f>Takaiskut!O28</f>
        <v>14.2</v>
      </c>
      <c r="Q4">
        <f>Takaiskut!P28</f>
        <v>15.1</v>
      </c>
      <c r="R4">
        <f>Takaiskut!Q28</f>
        <v>16.2</v>
      </c>
      <c r="S4">
        <f>Takaiskut!R28</f>
        <v>17.399999999999999</v>
      </c>
      <c r="T4">
        <f>Takaiskut!S28</f>
        <v>18.600000000000001</v>
      </c>
      <c r="U4">
        <f>Takaiskut!T28</f>
        <v>20</v>
      </c>
      <c r="V4">
        <f>Takaiskut!U28</f>
        <v>21.5</v>
      </c>
      <c r="W4">
        <f>Takaiskut!V28</f>
        <v>23</v>
      </c>
      <c r="X4">
        <f>Takaiskut!W28</f>
        <v>24.5</v>
      </c>
    </row>
    <row r="5" spans="1:25" x14ac:dyDescent="0.25">
      <c r="A5" t="s">
        <v>38</v>
      </c>
      <c r="D5" s="20">
        <f>SUM(D2:D4)</f>
        <v>0</v>
      </c>
      <c r="E5" s="20">
        <f t="shared" ref="E5:X5" si="0">SUM(E2:E4)</f>
        <v>7.9375688888888893</v>
      </c>
      <c r="F5" s="20">
        <f t="shared" si="0"/>
        <v>8.9740599999999997</v>
      </c>
      <c r="G5" s="20">
        <f t="shared" si="0"/>
        <v>10.249839999999999</v>
      </c>
      <c r="H5" s="20">
        <f t="shared" si="0"/>
        <v>11.66441</v>
      </c>
      <c r="I5" s="20">
        <f t="shared" si="0"/>
        <v>13.2484</v>
      </c>
      <c r="J5" s="20">
        <f t="shared" si="0"/>
        <v>16.924399999999999</v>
      </c>
      <c r="K5" s="20">
        <f t="shared" si="0"/>
        <v>19.4314</v>
      </c>
      <c r="L5" s="20">
        <f t="shared" si="0"/>
        <v>22.5611</v>
      </c>
      <c r="M5" s="20">
        <f t="shared" si="0"/>
        <v>25.643000000000001</v>
      </c>
      <c r="N5" s="20">
        <f t="shared" si="0"/>
        <v>29.349399999999999</v>
      </c>
      <c r="O5" s="20">
        <f t="shared" si="0"/>
        <v>33.082899999999995</v>
      </c>
      <c r="P5" s="20">
        <f t="shared" si="0"/>
        <v>37.109299999999998</v>
      </c>
      <c r="Q5" s="20">
        <f t="shared" si="0"/>
        <v>41.2286</v>
      </c>
      <c r="R5" s="20">
        <f t="shared" si="0"/>
        <v>45.873699999999999</v>
      </c>
      <c r="S5" s="20">
        <f t="shared" si="0"/>
        <v>50.493000000000002</v>
      </c>
      <c r="T5" s="20">
        <f t="shared" si="0"/>
        <v>55.776800000000001</v>
      </c>
      <c r="U5" s="20">
        <f t="shared" si="0"/>
        <v>61.247700000000002</v>
      </c>
      <c r="V5" s="20">
        <f t="shared" si="0"/>
        <v>67.031499999999994</v>
      </c>
      <c r="W5" s="20">
        <f t="shared" si="0"/>
        <v>72.928200000000004</v>
      </c>
      <c r="X5" s="20">
        <f t="shared" si="0"/>
        <v>78.811999999999998</v>
      </c>
    </row>
    <row r="7" spans="1:25" x14ac:dyDescent="0.25">
      <c r="A7" s="22" t="s">
        <v>43</v>
      </c>
      <c r="B7" s="22"/>
      <c r="C7" s="22"/>
      <c r="D7" s="4">
        <v>0</v>
      </c>
      <c r="E7" s="4">
        <v>200</v>
      </c>
      <c r="F7" s="4">
        <v>400</v>
      </c>
      <c r="G7" s="4">
        <v>600</v>
      </c>
      <c r="H7" s="4">
        <v>800</v>
      </c>
      <c r="I7" s="4">
        <v>1000</v>
      </c>
      <c r="J7" s="4">
        <v>1200</v>
      </c>
      <c r="K7" s="4">
        <v>1400</v>
      </c>
      <c r="L7" s="4">
        <v>1600</v>
      </c>
      <c r="M7" s="4">
        <v>1800</v>
      </c>
      <c r="N7" s="4">
        <v>2000</v>
      </c>
      <c r="O7" s="4">
        <v>2200</v>
      </c>
      <c r="P7" s="4">
        <v>2400</v>
      </c>
      <c r="Q7" s="4">
        <v>2600</v>
      </c>
      <c r="R7" s="4">
        <v>2800</v>
      </c>
      <c r="S7" s="4">
        <v>3000</v>
      </c>
      <c r="T7" s="4">
        <v>3200</v>
      </c>
      <c r="U7" s="4">
        <v>3400</v>
      </c>
      <c r="V7" s="4">
        <v>3600</v>
      </c>
      <c r="W7" s="4">
        <v>3800</v>
      </c>
      <c r="X7" s="4">
        <v>4000</v>
      </c>
      <c r="Y7" t="s">
        <v>1</v>
      </c>
    </row>
    <row r="8" spans="1:25" x14ac:dyDescent="0.25">
      <c r="A8" s="22" t="str">
        <f>Kaivo!A21</f>
        <v>2-putkinen keräin 40x2,4</v>
      </c>
      <c r="B8" s="22"/>
      <c r="C8" s="22"/>
      <c r="D8" s="2">
        <f>D$5+Kaivo!E21</f>
        <v>0</v>
      </c>
      <c r="E8" s="2">
        <f>E$5+Kaivo!F21</f>
        <v>11.429568888888889</v>
      </c>
      <c r="F8" s="2">
        <f>F$5+Kaivo!G21</f>
        <v>15.95806</v>
      </c>
      <c r="G8" s="2">
        <f>G$5+Kaivo!H21</f>
        <v>20.725839999999998</v>
      </c>
      <c r="H8" s="2">
        <f>H$5+Kaivo!I21</f>
        <v>25.63241</v>
      </c>
      <c r="I8" s="2">
        <f>I$5+Kaivo!J21</f>
        <v>30.708400000000001</v>
      </c>
      <c r="J8" s="2">
        <f>J$5+Kaivo!K21</f>
        <v>37.876400000000004</v>
      </c>
      <c r="K8" s="2">
        <f>K$5+Kaivo!L21</f>
        <v>43.875399999999999</v>
      </c>
      <c r="L8" s="2">
        <f>L$5+Kaivo!M21</f>
        <v>74.941099999999992</v>
      </c>
      <c r="M8" s="2">
        <f>M$5+Kaivo!N21</f>
        <v>87.722999999999999</v>
      </c>
      <c r="N8" s="2">
        <f>N$5+Kaivo!O21</f>
        <v>105.3974</v>
      </c>
      <c r="O8" s="2">
        <f>O$5+Kaivo!P21</f>
        <v>120.38289999999999</v>
      </c>
      <c r="P8" s="2">
        <f>P$5+Kaivo!Q21</f>
        <v>130.22929999999999</v>
      </c>
      <c r="Q8" s="2">
        <f>Q$5+Kaivo!R21</f>
        <v>157.62860000000001</v>
      </c>
      <c r="R8" s="2">
        <f>R$5+Kaivo!S21</f>
        <v>177.7937</v>
      </c>
      <c r="S8" s="2">
        <f>S$5+Kaivo!T21</f>
        <v>198.709</v>
      </c>
      <c r="T8" s="2">
        <f>T$5+Kaivo!U21</f>
        <v>221.45280000000002</v>
      </c>
      <c r="U8" s="2">
        <f>U$5+Kaivo!V21</f>
        <v>245.15969999999999</v>
      </c>
      <c r="V8" s="2">
        <f>V$5+Kaivo!W21</f>
        <v>269.95549999999997</v>
      </c>
      <c r="W8" s="2">
        <f>W$5+Kaivo!X21</f>
        <v>295.64019999999999</v>
      </c>
      <c r="X8" s="2">
        <f>X$5+Kaivo!Y21</f>
        <v>322.08800000000002</v>
      </c>
    </row>
    <row r="9" spans="1:25" x14ac:dyDescent="0.25">
      <c r="A9" t="str">
        <f>Kaivo!A22</f>
        <v>2-putkinen keräin 40x3,7</v>
      </c>
      <c r="D9" s="2">
        <f>D$5+Kaivo!E22</f>
        <v>0</v>
      </c>
      <c r="E9" s="2">
        <f>E$5+Kaivo!F22</f>
        <v>12.593568888888889</v>
      </c>
      <c r="F9" s="2">
        <f>F$5+Kaivo!G22</f>
        <v>18.286059999999999</v>
      </c>
      <c r="G9" s="2">
        <f>G$5+Kaivo!H22</f>
        <v>24.605840000000001</v>
      </c>
      <c r="H9" s="2">
        <f>H$5+Kaivo!I22</f>
        <v>30.676410000000001</v>
      </c>
      <c r="I9" s="2">
        <f>I$5+Kaivo!J22</f>
        <v>36.916399999999996</v>
      </c>
      <c r="J9" s="2">
        <f>J$5+Kaivo!K22</f>
        <v>45.248399999999997</v>
      </c>
      <c r="K9" s="2">
        <f>K$5+Kaivo!L22</f>
        <v>77.631399999999999</v>
      </c>
      <c r="L9" s="2">
        <f>L$5+Kaivo!M22</f>
        <v>95.505099999999999</v>
      </c>
      <c r="M9" s="2">
        <f>M$5+Kaivo!N22</f>
        <v>114.883</v>
      </c>
      <c r="N9" s="2">
        <f>N$5+Kaivo!O22</f>
        <v>136.04939999999999</v>
      </c>
      <c r="O9" s="2">
        <f>O$5+Kaivo!P22</f>
        <v>158.40689999999998</v>
      </c>
      <c r="P9" s="2">
        <f>P$5+Kaivo!Q22</f>
        <v>182.22129999999999</v>
      </c>
      <c r="Q9" s="2">
        <f>Q$5+Kaivo!R22</f>
        <v>208.0686</v>
      </c>
      <c r="R9" s="2">
        <f>R$5+Kaivo!S22</f>
        <v>235.21769999999998</v>
      </c>
      <c r="S9" s="2">
        <f>S$5+Kaivo!T22</f>
        <v>263.505</v>
      </c>
      <c r="T9" s="2">
        <f>T$5+Kaivo!U22</f>
        <v>293.62079999999997</v>
      </c>
      <c r="U9" s="2">
        <f>U$5+Kaivo!V22</f>
        <v>325.47569999999996</v>
      </c>
      <c r="V9" s="2">
        <f>V$5+Kaivo!W22</f>
        <v>358.03149999999999</v>
      </c>
      <c r="W9" s="2">
        <f>W$5+Kaivo!X22</f>
        <v>391.08819999999997</v>
      </c>
      <c r="X9" s="2">
        <f>X$5+Kaivo!Y22</f>
        <v>428.012</v>
      </c>
    </row>
    <row r="10" spans="1:25" x14ac:dyDescent="0.25">
      <c r="A10" t="str">
        <f>Kaivo!A23</f>
        <v>3-putkinen keräin 40x2,4</v>
      </c>
      <c r="D10" s="2">
        <f>D$5+Kaivo!E23</f>
        <v>0</v>
      </c>
      <c r="E10" s="2">
        <f>E$5+Kaivo!F23</f>
        <v>10.560168888888889</v>
      </c>
      <c r="F10" s="2">
        <f>F$5+Kaivo!G23</f>
        <v>14.257059999999999</v>
      </c>
      <c r="G10" s="2">
        <f>G$5+Kaivo!H23</f>
        <v>18.174340000000001</v>
      </c>
      <c r="H10" s="2">
        <f>H$5+Kaivo!I23</f>
        <v>22.230409999999999</v>
      </c>
      <c r="I10" s="2">
        <f>I$5+Kaivo!J23</f>
        <v>26.3614</v>
      </c>
      <c r="J10" s="2">
        <f>J$5+Kaivo!K23</f>
        <v>32.773399999999995</v>
      </c>
      <c r="K10" s="2">
        <f>K$5+Kaivo!L23</f>
        <v>37.827399999999997</v>
      </c>
      <c r="L10" s="2">
        <f>L$5+Kaivo!M23</f>
        <v>56.230099999999993</v>
      </c>
      <c r="M10" s="2">
        <f>M$5+Kaivo!N23</f>
        <v>65.043000000000006</v>
      </c>
      <c r="N10" s="2">
        <f>N$5+Kaivo!O23</f>
        <v>76.858400000000003</v>
      </c>
      <c r="O10" s="2">
        <f>O$5+Kaivo!P23</f>
        <v>87.194499999999991</v>
      </c>
      <c r="P10" s="2">
        <f>P$5+Kaivo!Q23</f>
        <v>95.075299999999999</v>
      </c>
      <c r="Q10" s="2">
        <f>Q$5+Kaivo!R23</f>
        <v>111.89060000000001</v>
      </c>
      <c r="R10" s="2">
        <f>R$5+Kaivo!S23</f>
        <v>125.44069999999999</v>
      </c>
      <c r="S10" s="2">
        <f>S$5+Kaivo!T23</f>
        <v>148.81299999999999</v>
      </c>
      <c r="T10" s="2">
        <f>T$5+Kaivo!U23</f>
        <v>166.26480000000001</v>
      </c>
      <c r="U10" s="2">
        <f>U$5+Kaivo!V23</f>
        <v>183.1677</v>
      </c>
      <c r="V10" s="2">
        <f>V$5+Kaivo!W23</f>
        <v>201.3485</v>
      </c>
      <c r="W10" s="2">
        <f>W$5+Kaivo!X23</f>
        <v>220.41820000000001</v>
      </c>
      <c r="X10" s="2">
        <f>X$5+Kaivo!Y23</f>
        <v>240.62900000000002</v>
      </c>
    </row>
    <row r="11" spans="1:25" x14ac:dyDescent="0.25">
      <c r="A11" t="str">
        <f>Kaivo!A24</f>
        <v>3-putkinen keräin 40x3,7</v>
      </c>
      <c r="D11" s="2">
        <f>D$5+Kaivo!E24</f>
        <v>0</v>
      </c>
      <c r="E11" s="2">
        <f>E$5+Kaivo!F24</f>
        <v>11.459568888888889</v>
      </c>
      <c r="F11" s="2">
        <f>F$5+Kaivo!G24</f>
        <v>16.018059999999998</v>
      </c>
      <c r="G11" s="2">
        <f>G$5+Kaivo!H24</f>
        <v>21.01484</v>
      </c>
      <c r="H11" s="2">
        <f>H$5+Kaivo!I24</f>
        <v>25.951410000000003</v>
      </c>
      <c r="I11" s="2">
        <f>I$5+Kaivo!J24</f>
        <v>31.057399999999998</v>
      </c>
      <c r="J11" s="2">
        <f>J$5+Kaivo!K24</f>
        <v>38.444400000000002</v>
      </c>
      <c r="K11" s="2">
        <f>K$5+Kaivo!L24</f>
        <v>57.4084</v>
      </c>
      <c r="L11" s="2">
        <f>L$5+Kaivo!M24</f>
        <v>69.234099999999998</v>
      </c>
      <c r="M11" s="2">
        <f>M$5+Kaivo!N24</f>
        <v>81.808000000000007</v>
      </c>
      <c r="N11" s="2">
        <f>N$5+Kaivo!O24</f>
        <v>95.603400000000008</v>
      </c>
      <c r="O11" s="2">
        <f>O$5+Kaivo!P24</f>
        <v>110.02289999999999</v>
      </c>
      <c r="P11" s="2">
        <f>P$5+Kaivo!Q24</f>
        <v>125.3323</v>
      </c>
      <c r="Q11" s="2">
        <f>Q$5+Kaivo!R24</f>
        <v>141.7296</v>
      </c>
      <c r="R11" s="2">
        <f>R$5+Kaivo!S24</f>
        <v>171.33569999999997</v>
      </c>
      <c r="S11" s="2">
        <f>S$5+Kaivo!T24</f>
        <v>191.68499999999997</v>
      </c>
      <c r="T11" s="2">
        <f>T$5+Kaivo!U24</f>
        <v>213.29580000000001</v>
      </c>
      <c r="U11" s="2">
        <f>U$5+Kaivo!V24</f>
        <v>236.26769999999999</v>
      </c>
      <c r="V11" s="2">
        <f>V$5+Kaivo!W24</f>
        <v>259.75149999999996</v>
      </c>
      <c r="W11" s="2">
        <f>W$5+Kaivo!X24</f>
        <v>283.7362</v>
      </c>
      <c r="X11" s="2">
        <f>X$5+Kaivo!Y24</f>
        <v>309.887</v>
      </c>
    </row>
    <row r="12" spans="1:25" x14ac:dyDescent="0.25">
      <c r="A12" t="str">
        <f>Kaivo!A25</f>
        <v>4-putkinen keräin 40x2,4</v>
      </c>
      <c r="D12" s="2">
        <f>D$5+Kaivo!E25</f>
        <v>0</v>
      </c>
      <c r="E12" s="2">
        <f>E$5+Kaivo!F25</f>
        <v>9.6447688888888887</v>
      </c>
      <c r="F12" s="2">
        <f>F$5+Kaivo!G25</f>
        <v>12.466059999999999</v>
      </c>
      <c r="G12" s="2">
        <f>G$5+Kaivo!H25</f>
        <v>15.487839999999998</v>
      </c>
      <c r="H12" s="2">
        <f>H$5+Kaivo!I25</f>
        <v>18.648409999999998</v>
      </c>
      <c r="I12" s="2">
        <f>I$5+Kaivo!J25</f>
        <v>21.784399999999998</v>
      </c>
      <c r="J12" s="2">
        <f>J$5+Kaivo!K25</f>
        <v>27.400399999999998</v>
      </c>
      <c r="K12" s="2">
        <f>K$5+Kaivo!L25</f>
        <v>31.459400000000002</v>
      </c>
      <c r="L12" s="2">
        <f>L$5+Kaivo!M25</f>
        <v>36.5291</v>
      </c>
      <c r="M12" s="2">
        <f>M$5+Kaivo!N25</f>
        <v>41.162999999999997</v>
      </c>
      <c r="N12" s="2">
        <f>N$5+Kaivo!O25</f>
        <v>46.809399999999997</v>
      </c>
      <c r="O12" s="2">
        <f>O$5+Kaivo!P25</f>
        <v>52.250099999999996</v>
      </c>
      <c r="P12" s="2">
        <f>P$5+Kaivo!Q25</f>
        <v>58.061300000000003</v>
      </c>
      <c r="Q12" s="2">
        <f>Q$5+Kaivo!R25</f>
        <v>63.732599999999998</v>
      </c>
      <c r="R12" s="2">
        <f>R$5+Kaivo!S25</f>
        <v>70.317700000000002</v>
      </c>
      <c r="S12" s="2">
        <f>S$5+Kaivo!T25</f>
        <v>96.277000000000001</v>
      </c>
      <c r="T12" s="2">
        <f>T$5+Kaivo!U25</f>
        <v>108.1568</v>
      </c>
      <c r="U12" s="2">
        <f>U$5+Kaivo!V25</f>
        <v>117.89570000000001</v>
      </c>
      <c r="V12" s="2">
        <f>V$5+Kaivo!W25</f>
        <v>129.11149999999998</v>
      </c>
      <c r="W12" s="2">
        <f>W$5+Kaivo!X25</f>
        <v>141.21620000000001</v>
      </c>
      <c r="X12" s="2">
        <f>X$5+Kaivo!Y25</f>
        <v>154.86000000000001</v>
      </c>
    </row>
    <row r="13" spans="1:25" x14ac:dyDescent="0.25">
      <c r="A13" t="str">
        <f>Kaivo!A26</f>
        <v>4-putkinen keräin 40x3,7</v>
      </c>
      <c r="D13" s="2">
        <f>D$5+Kaivo!E26</f>
        <v>0</v>
      </c>
      <c r="E13" s="2">
        <f>E$5+Kaivo!F26</f>
        <v>10.26556888888889</v>
      </c>
      <c r="F13" s="2">
        <f>F$5+Kaivo!G26</f>
        <v>13.63006</v>
      </c>
      <c r="G13" s="2">
        <f>G$5+Kaivo!H26</f>
        <v>17.233840000000001</v>
      </c>
      <c r="H13" s="2">
        <f>H$5+Kaivo!I26</f>
        <v>20.976410000000001</v>
      </c>
      <c r="I13" s="2">
        <f>I$5+Kaivo!J26</f>
        <v>24.888400000000001</v>
      </c>
      <c r="J13" s="2">
        <f>J$5+Kaivo!K26</f>
        <v>31.2804</v>
      </c>
      <c r="K13" s="2">
        <f>K$5+Kaivo!L26</f>
        <v>36.115399999999994</v>
      </c>
      <c r="L13" s="2">
        <f>L$5+Kaivo!M26</f>
        <v>41.573099999999997</v>
      </c>
      <c r="M13" s="2">
        <f>M$5+Kaivo!N26</f>
        <v>46.983000000000004</v>
      </c>
      <c r="N13" s="2">
        <f>N$5+Kaivo!O26</f>
        <v>53.017399999999995</v>
      </c>
      <c r="O13" s="2">
        <f>O$5+Kaivo!P26</f>
        <v>59.07889999999999</v>
      </c>
      <c r="P13" s="2">
        <f>P$5+Kaivo!Q26</f>
        <v>65.433300000000003</v>
      </c>
      <c r="Q13" s="2">
        <f>Q$5+Kaivo!R26</f>
        <v>71.880600000000001</v>
      </c>
      <c r="R13" s="2">
        <f>R$5+Kaivo!S26</f>
        <v>104.0737</v>
      </c>
      <c r="S13" s="2">
        <f>S$5+Kaivo!T26</f>
        <v>116.065</v>
      </c>
      <c r="T13" s="2">
        <f>T$5+Kaivo!U26</f>
        <v>128.7208</v>
      </c>
      <c r="U13" s="2">
        <f>U$5+Kaivo!V26</f>
        <v>142.33969999999999</v>
      </c>
      <c r="V13" s="2">
        <f>V$5+Kaivo!W26</f>
        <v>156.2715</v>
      </c>
      <c r="W13" s="2">
        <f>W$5+Kaivo!X26</f>
        <v>170.70420000000001</v>
      </c>
      <c r="X13" s="2">
        <f>X$5+Kaivo!Y26</f>
        <v>185.512</v>
      </c>
    </row>
    <row r="14" spans="1:25" x14ac:dyDescent="0.25">
      <c r="A14" t="str">
        <f>Kaivo!A27</f>
        <v>4-putkinen keräin 32x2,4</v>
      </c>
      <c r="D14" s="2">
        <f>Kaivo!E27+D5</f>
        <v>0</v>
      </c>
      <c r="E14" s="2">
        <f>Kaivo!F27+E5</f>
        <v>12.981568888888889</v>
      </c>
      <c r="F14" s="2">
        <f>Kaivo!G27+F5</f>
        <v>18.674059999999997</v>
      </c>
      <c r="G14" s="2">
        <f>Kaivo!H27+G5</f>
        <v>24.993839999999999</v>
      </c>
      <c r="H14" s="2">
        <f>Kaivo!I27+H5</f>
        <v>31.064409999999999</v>
      </c>
      <c r="I14" s="2">
        <f>Kaivo!J27+I5</f>
        <v>37.692399999999999</v>
      </c>
      <c r="J14" s="2">
        <f>Kaivo!K27+J5</f>
        <v>46.412399999999998</v>
      </c>
      <c r="K14" s="2">
        <f>Kaivo!L27+K5</f>
        <v>53.575400000000002</v>
      </c>
      <c r="L14" s="2">
        <f>Kaivo!M27+L5</f>
        <v>61.749099999999999</v>
      </c>
      <c r="M14" s="2">
        <f>Kaivo!N27+M5</f>
        <v>69.875</v>
      </c>
      <c r="N14" s="2">
        <f>Kaivo!O27+N5</f>
        <v>78.237399999999994</v>
      </c>
      <c r="O14" s="2">
        <f>Kaivo!P27+O5</f>
        <v>81.9709</v>
      </c>
      <c r="P14" s="2">
        <f>Kaivo!Q27+P5</f>
        <v>142.25729999999999</v>
      </c>
      <c r="Q14" s="2">
        <f>Kaivo!R27+Q5</f>
        <v>161.5086</v>
      </c>
      <c r="R14" s="2">
        <f>Kaivo!S27+R5</f>
        <v>182.06169999999997</v>
      </c>
      <c r="S14" s="2">
        <f>Kaivo!T27+S5</f>
        <v>203.75299999999999</v>
      </c>
      <c r="T14" s="2">
        <f>Kaivo!U27+T5</f>
        <v>226.88480000000001</v>
      </c>
      <c r="U14" s="2">
        <f>Kaivo!V27+U5</f>
        <v>250.5917</v>
      </c>
      <c r="V14" s="2">
        <f>Kaivo!W27+V5</f>
        <v>275.85309999999998</v>
      </c>
      <c r="W14" s="2">
        <f>Kaivo!X27+W5</f>
        <v>301.84820000000002</v>
      </c>
      <c r="X14" s="2">
        <f>Kaivo!Y27+X5</f>
        <v>328.68400000000003</v>
      </c>
    </row>
  </sheetData>
  <mergeCells count="2">
    <mergeCell ref="A7:C7"/>
    <mergeCell ref="A8:C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S5:X8"/>
  <sheetViews>
    <sheetView tabSelected="1" workbookViewId="0">
      <selection activeCell="U15" sqref="U15"/>
    </sheetView>
  </sheetViews>
  <sheetFormatPr defaultRowHeight="15" x14ac:dyDescent="0.25"/>
  <cols>
    <col min="18" max="18" width="3.140625" customWidth="1"/>
    <col min="19" max="19" width="15.5703125" customWidth="1"/>
    <col min="20" max="20" width="8.5703125" customWidth="1"/>
    <col min="21" max="21" width="11.5703125" customWidth="1"/>
    <col min="22" max="22" width="10.28515625" customWidth="1"/>
  </cols>
  <sheetData>
    <row r="5" spans="19:24" x14ac:dyDescent="0.25">
      <c r="U5" t="s">
        <v>71</v>
      </c>
    </row>
    <row r="6" spans="19:24" x14ac:dyDescent="0.25">
      <c r="T6">
        <v>6</v>
      </c>
      <c r="U6">
        <v>8</v>
      </c>
      <c r="V6">
        <v>10</v>
      </c>
      <c r="W6">
        <v>12</v>
      </c>
      <c r="X6" t="s">
        <v>69</v>
      </c>
    </row>
    <row r="7" spans="19:24" x14ac:dyDescent="0.25">
      <c r="S7" t="s">
        <v>74</v>
      </c>
      <c r="T7" s="34" t="s">
        <v>70</v>
      </c>
      <c r="U7" s="34" t="s">
        <v>72</v>
      </c>
      <c r="V7" s="34" t="s">
        <v>73</v>
      </c>
      <c r="W7" s="34">
        <v>1692</v>
      </c>
      <c r="X7" t="s">
        <v>1</v>
      </c>
    </row>
    <row r="8" spans="19:24" x14ac:dyDescent="0.25">
      <c r="S8" t="s">
        <v>75</v>
      </c>
      <c r="T8" s="34">
        <v>1080</v>
      </c>
      <c r="U8" s="34">
        <v>1512</v>
      </c>
      <c r="V8" s="34">
        <v>1836</v>
      </c>
      <c r="W8" s="34">
        <v>2340</v>
      </c>
      <c r="X8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7</vt:i4>
      </vt:variant>
    </vt:vector>
  </HeadingPairs>
  <TitlesOfParts>
    <vt:vector size="7" baseType="lpstr">
      <vt:lpstr>Sisäinen häviö + höyrystin</vt:lpstr>
      <vt:lpstr>Takaiskut</vt:lpstr>
      <vt:lpstr>Kiertopumput</vt:lpstr>
      <vt:lpstr>Kaivo</vt:lpstr>
      <vt:lpstr>Yhdysputkisto</vt:lpstr>
      <vt:lpstr>Kokonaispainehäviö</vt:lpstr>
      <vt:lpstr>Kaivovertailu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Tero</dc:creator>
  <cp:lastModifiedBy>Tero</cp:lastModifiedBy>
  <dcterms:created xsi:type="dcterms:W3CDTF">2014-02-20T04:12:51Z</dcterms:created>
  <dcterms:modified xsi:type="dcterms:W3CDTF">2014-03-01T10:19:25Z</dcterms:modified>
</cp:coreProperties>
</file>