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2995" windowHeight="9915" activeTab="6"/>
  </bookViews>
  <sheets>
    <sheet name="Sisäinen häviö + höyrystin" sheetId="3" r:id="rId1"/>
    <sheet name="Takaiskut" sheetId="4" r:id="rId2"/>
    <sheet name="Kiertopumput" sheetId="5" r:id="rId3"/>
    <sheet name="Kaivo" sheetId="6" r:id="rId4"/>
    <sheet name="Yhdysputkisto" sheetId="7" r:id="rId5"/>
    <sheet name="Kokonaispainehäviö" sheetId="8" r:id="rId6"/>
    <sheet name="Kaivovertailu" sheetId="9" r:id="rId7"/>
  </sheets>
  <calcPr calcId="145621"/>
</workbook>
</file>

<file path=xl/calcChain.xml><?xml version="1.0" encoding="utf-8"?>
<calcChain xmlns="http://schemas.openxmlformats.org/spreadsheetml/2006/main">
  <c r="E3" i="8" l="1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A7" i="3"/>
  <c r="D28" i="3"/>
  <c r="B32" i="3" s="1"/>
  <c r="B36" i="3" s="1"/>
  <c r="E2" i="8" s="1"/>
  <c r="C16" i="3"/>
  <c r="T7" i="3"/>
  <c r="S7" i="3"/>
  <c r="R7" i="3"/>
  <c r="M7" i="3"/>
  <c r="Q7" i="3"/>
  <c r="U7" i="3"/>
  <c r="O7" i="3"/>
  <c r="N7" i="3"/>
  <c r="L7" i="3"/>
  <c r="K7" i="3"/>
  <c r="J7" i="3"/>
  <c r="I7" i="3"/>
  <c r="U32" i="3" l="1"/>
  <c r="U36" i="3" s="1"/>
  <c r="X2" i="8" s="1"/>
  <c r="T32" i="3"/>
  <c r="T36" i="3" s="1"/>
  <c r="W2" i="8" s="1"/>
  <c r="A32" i="3"/>
  <c r="A36" i="3" s="1"/>
  <c r="D2" i="8" s="1"/>
  <c r="P32" i="3"/>
  <c r="P36" i="3" s="1"/>
  <c r="S2" i="8" s="1"/>
  <c r="L32" i="3"/>
  <c r="L36" i="3" s="1"/>
  <c r="O2" i="8" s="1"/>
  <c r="H32" i="3"/>
  <c r="H36" i="3" s="1"/>
  <c r="K2" i="8" s="1"/>
  <c r="D32" i="3"/>
  <c r="D36" i="3" s="1"/>
  <c r="G2" i="8" s="1"/>
  <c r="S32" i="3"/>
  <c r="S36" i="3" s="1"/>
  <c r="V2" i="8" s="1"/>
  <c r="O32" i="3"/>
  <c r="O36" i="3" s="1"/>
  <c r="R2" i="8" s="1"/>
  <c r="K32" i="3"/>
  <c r="K36" i="3" s="1"/>
  <c r="N2" i="8" s="1"/>
  <c r="G32" i="3"/>
  <c r="G36" i="3" s="1"/>
  <c r="J2" i="8" s="1"/>
  <c r="C32" i="3"/>
  <c r="C36" i="3" s="1"/>
  <c r="F2" i="8" s="1"/>
  <c r="R32" i="3"/>
  <c r="R36" i="3" s="1"/>
  <c r="U2" i="8" s="1"/>
  <c r="J32" i="3"/>
  <c r="J36" i="3" s="1"/>
  <c r="M2" i="8" s="1"/>
  <c r="F32" i="3"/>
  <c r="F36" i="3" s="1"/>
  <c r="I2" i="8" s="1"/>
  <c r="Q32" i="3"/>
  <c r="Q36" i="3" s="1"/>
  <c r="T2" i="8" s="1"/>
  <c r="M32" i="3"/>
  <c r="M36" i="3" s="1"/>
  <c r="P2" i="8" s="1"/>
  <c r="I32" i="3"/>
  <c r="I36" i="3" s="1"/>
  <c r="L2" i="8" s="1"/>
  <c r="E32" i="3"/>
  <c r="E36" i="3" s="1"/>
  <c r="H2" i="8" s="1"/>
  <c r="N32" i="3"/>
  <c r="N36" i="3" s="1"/>
  <c r="Q2" i="8" s="1"/>
  <c r="A8" i="8" l="1"/>
  <c r="A9" i="8"/>
  <c r="A10" i="8"/>
  <c r="A11" i="8"/>
  <c r="A12" i="8"/>
  <c r="A13" i="8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E26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E25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E24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E23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E22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E21" i="6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D4" i="8"/>
  <c r="A3" i="8"/>
  <c r="C6" i="7"/>
  <c r="H13" i="7" s="1"/>
  <c r="O13" i="7" l="1"/>
  <c r="M5" i="8" s="1"/>
  <c r="M12" i="8" s="1"/>
  <c r="G13" i="7"/>
  <c r="E5" i="8" s="1"/>
  <c r="E11" i="8" s="1"/>
  <c r="W13" i="7"/>
  <c r="U5" i="8" s="1"/>
  <c r="U8" i="8" s="1"/>
  <c r="M13" i="7"/>
  <c r="K5" i="8" s="1"/>
  <c r="F13" i="7"/>
  <c r="D3" i="8" s="1"/>
  <c r="D5" i="8" s="1"/>
  <c r="S13" i="7"/>
  <c r="Q5" i="8" s="1"/>
  <c r="Q13" i="8" s="1"/>
  <c r="K13" i="7"/>
  <c r="I5" i="8" s="1"/>
  <c r="U13" i="7"/>
  <c r="S5" i="8" s="1"/>
  <c r="Y13" i="7"/>
  <c r="W5" i="8" s="1"/>
  <c r="W11" i="8" s="1"/>
  <c r="Q13" i="7"/>
  <c r="O5" i="8" s="1"/>
  <c r="O13" i="8" s="1"/>
  <c r="I13" i="7"/>
  <c r="G5" i="8" s="1"/>
  <c r="Z13" i="7"/>
  <c r="X5" i="8" s="1"/>
  <c r="V13" i="7"/>
  <c r="T5" i="8" s="1"/>
  <c r="R13" i="7"/>
  <c r="P5" i="8" s="1"/>
  <c r="N13" i="7"/>
  <c r="L5" i="8" s="1"/>
  <c r="J13" i="7"/>
  <c r="H5" i="8" s="1"/>
  <c r="F5" i="8"/>
  <c r="F8" i="8" s="1"/>
  <c r="X13" i="7"/>
  <c r="V5" i="8" s="1"/>
  <c r="T13" i="7"/>
  <c r="R5" i="8" s="1"/>
  <c r="P13" i="7"/>
  <c r="N5" i="8" s="1"/>
  <c r="L13" i="7"/>
  <c r="J5" i="8" s="1"/>
  <c r="O16" i="3"/>
  <c r="N16" i="3"/>
  <c r="M16" i="3"/>
  <c r="L16" i="3"/>
  <c r="K16" i="3"/>
  <c r="J16" i="3"/>
  <c r="I16" i="3"/>
  <c r="H16" i="3"/>
  <c r="G16" i="3"/>
  <c r="F16" i="3"/>
  <c r="E16" i="3"/>
  <c r="D16" i="3"/>
  <c r="B16" i="3"/>
  <c r="A16" i="3"/>
  <c r="P7" i="3"/>
  <c r="H7" i="3"/>
  <c r="G7" i="3"/>
  <c r="F7" i="3"/>
  <c r="E7" i="3"/>
  <c r="D7" i="3"/>
  <c r="C7" i="3"/>
  <c r="B7" i="3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D16" i="5"/>
  <c r="D17" i="5"/>
  <c r="D18" i="5"/>
  <c r="D19" i="5"/>
  <c r="D20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D15" i="5"/>
  <c r="D7" i="4"/>
  <c r="E7" i="4"/>
  <c r="F7" i="4"/>
  <c r="G7" i="4"/>
  <c r="H7" i="4"/>
  <c r="B7" i="4"/>
  <c r="C7" i="4"/>
  <c r="F3" i="4"/>
  <c r="G3" i="4"/>
  <c r="B3" i="4"/>
  <c r="C3" i="4"/>
  <c r="D3" i="4"/>
  <c r="E3" i="4"/>
  <c r="E10" i="8" l="1"/>
  <c r="E12" i="8"/>
  <c r="E13" i="8"/>
  <c r="E8" i="8"/>
  <c r="U13" i="8"/>
  <c r="M11" i="8"/>
  <c r="Q11" i="8"/>
  <c r="E9" i="8"/>
  <c r="Q10" i="8"/>
  <c r="U12" i="8"/>
  <c r="U10" i="8"/>
  <c r="M10" i="8"/>
  <c r="Q12" i="8"/>
  <c r="G9" i="8"/>
  <c r="G10" i="8"/>
  <c r="D11" i="8"/>
  <c r="D10" i="8"/>
  <c r="X8" i="8"/>
  <c r="X12" i="8"/>
  <c r="I12" i="8"/>
  <c r="I10" i="8"/>
  <c r="I8" i="8"/>
  <c r="U11" i="8"/>
  <c r="F9" i="8"/>
  <c r="M13" i="8"/>
  <c r="U9" i="8"/>
  <c r="S10" i="8"/>
  <c r="S11" i="8"/>
  <c r="S8" i="8"/>
  <c r="S9" i="8"/>
  <c r="S12" i="8"/>
  <c r="S13" i="8"/>
  <c r="K8" i="8"/>
  <c r="K13" i="8"/>
  <c r="K10" i="8"/>
  <c r="K11" i="8"/>
  <c r="K9" i="8"/>
  <c r="K12" i="8"/>
  <c r="R12" i="8"/>
  <c r="R9" i="8"/>
  <c r="P8" i="8"/>
  <c r="P12" i="8"/>
  <c r="P10" i="8"/>
  <c r="P11" i="8"/>
  <c r="P13" i="8"/>
  <c r="J10" i="8"/>
  <c r="J9" i="8"/>
  <c r="J13" i="8"/>
  <c r="J8" i="8"/>
  <c r="J12" i="8"/>
  <c r="H8" i="8"/>
  <c r="H12" i="8"/>
  <c r="H10" i="8"/>
  <c r="H13" i="8"/>
  <c r="G8" i="8"/>
  <c r="D8" i="8"/>
  <c r="I9" i="8"/>
  <c r="D9" i="8"/>
  <c r="F11" i="8"/>
  <c r="F12" i="8"/>
  <c r="M9" i="8"/>
  <c r="F13" i="8"/>
  <c r="W10" i="8"/>
  <c r="W9" i="8"/>
  <c r="X13" i="8"/>
  <c r="F10" i="8"/>
  <c r="Q9" i="8"/>
  <c r="M8" i="8"/>
  <c r="X10" i="8"/>
  <c r="T11" i="8"/>
  <c r="T8" i="8"/>
  <c r="T9" i="8"/>
  <c r="T10" i="8"/>
  <c r="T12" i="8"/>
  <c r="T13" i="8"/>
  <c r="V8" i="8"/>
  <c r="V13" i="8"/>
  <c r="V9" i="8"/>
  <c r="V12" i="8"/>
  <c r="V10" i="8"/>
  <c r="V11" i="8"/>
  <c r="N10" i="8"/>
  <c r="N12" i="8"/>
  <c r="N11" i="8"/>
  <c r="N8" i="8"/>
  <c r="N9" i="8"/>
  <c r="N13" i="8"/>
  <c r="L10" i="8"/>
  <c r="L12" i="8"/>
  <c r="L13" i="8"/>
  <c r="L11" i="8"/>
  <c r="L9" i="8"/>
  <c r="L8" i="8"/>
  <c r="O12" i="8"/>
  <c r="J11" i="8"/>
  <c r="P9" i="8"/>
  <c r="O8" i="8"/>
  <c r="R13" i="8"/>
  <c r="D12" i="8"/>
  <c r="I13" i="8"/>
  <c r="D13" i="8"/>
  <c r="O11" i="8"/>
  <c r="H11" i="8"/>
  <c r="I11" i="8"/>
  <c r="G13" i="8"/>
  <c r="W13" i="8"/>
  <c r="O10" i="8"/>
  <c r="G12" i="8"/>
  <c r="W12" i="8"/>
  <c r="R11" i="8"/>
  <c r="H9" i="8"/>
  <c r="X9" i="8"/>
  <c r="W8" i="8"/>
  <c r="X11" i="8"/>
  <c r="Q8" i="8"/>
  <c r="R8" i="8"/>
  <c r="G11" i="8"/>
  <c r="R10" i="8"/>
  <c r="O9" i="8"/>
</calcChain>
</file>

<file path=xl/sharedStrings.xml><?xml version="1.0" encoding="utf-8"?>
<sst xmlns="http://schemas.openxmlformats.org/spreadsheetml/2006/main" count="103" uniqueCount="57">
  <si>
    <t>virtaus</t>
  </si>
  <si>
    <t>l/h</t>
  </si>
  <si>
    <t>Painehäviö höyrystimessä B25, 40 levyinen 28% etanoli</t>
  </si>
  <si>
    <t>hela 4125</t>
  </si>
  <si>
    <t>hela 4132</t>
  </si>
  <si>
    <t>kPa</t>
  </si>
  <si>
    <t>wilo stratos para 25-1/7</t>
  </si>
  <si>
    <t>wilo stratos para 25-1/8</t>
  </si>
  <si>
    <t>wilo stratos para 25-1/11</t>
  </si>
  <si>
    <t>wilo stratos para 25-1/12</t>
  </si>
  <si>
    <t>m H2O</t>
  </si>
  <si>
    <t>grundfos magna geo 25-100</t>
  </si>
  <si>
    <t>wilo top-rl 25/7,5</t>
  </si>
  <si>
    <t>28% etanoliseoksen tiheys @ 0 °C</t>
  </si>
  <si>
    <t>kg/m3</t>
  </si>
  <si>
    <t>nibe käytettävissä oleva paine</t>
  </si>
  <si>
    <t>massavirta kg/s</t>
  </si>
  <si>
    <t xml:space="preserve">magna geo 25-100 nostokorkeus 0,1 m H2O </t>
  </si>
  <si>
    <t>l/s</t>
  </si>
  <si>
    <t>Tiheys</t>
  </si>
  <si>
    <t>Kaivo tai keruupiirin pituus/2</t>
  </si>
  <si>
    <t>Siirtoputkisto</t>
  </si>
  <si>
    <t>m</t>
  </si>
  <si>
    <t xml:space="preserve">Virtaus </t>
  </si>
  <si>
    <t>3-putkinen keräin 40x2,4</t>
  </si>
  <si>
    <t>3-putkinen keräin 40x3,7</t>
  </si>
  <si>
    <t>4-putkinen keräin 40x2,4</t>
  </si>
  <si>
    <t>2-putkinen keräin 40x2,4</t>
  </si>
  <si>
    <t>dynaaminen viskositeetti</t>
  </si>
  <si>
    <t>mPas</t>
  </si>
  <si>
    <t>4-putkinen keräin 40x3,7</t>
  </si>
  <si>
    <t>kPa@35,2mm/100m</t>
  </si>
  <si>
    <t>kPa@32,6mm/100m</t>
  </si>
  <si>
    <t>90° kulmia</t>
  </si>
  <si>
    <t>45° kulmia</t>
  </si>
  <si>
    <t>kpl</t>
  </si>
  <si>
    <t>Maapiirin ja mlp liittävä putkisto</t>
  </si>
  <si>
    <t>28mm Cu</t>
  </si>
  <si>
    <t>yhteensä</t>
  </si>
  <si>
    <t>painehäviö /10m</t>
  </si>
  <si>
    <t>putkiston painehäviö</t>
  </si>
  <si>
    <t>Painehäviö yhteensä</t>
  </si>
  <si>
    <t>takaisku</t>
  </si>
  <si>
    <t>2-putkinen keräin 40x3,7</t>
  </si>
  <si>
    <t>eri kollektorien kanssa</t>
  </si>
  <si>
    <t>Arvio koneen sisäisestä häviöstä</t>
  </si>
  <si>
    <t>28mm Cu/letku</t>
  </si>
  <si>
    <t>höyrystin 50x12x15cm 62 levyinen</t>
  </si>
  <si>
    <t>yhteensä höyrystin + sisäinen häviö</t>
  </si>
  <si>
    <t>sisäinen häviö</t>
  </si>
  <si>
    <t>käytetään laskentaan</t>
  </si>
  <si>
    <t>höyrystin+sisäinen häviö</t>
  </si>
  <si>
    <t>käytetty laskennassa</t>
  </si>
  <si>
    <t>höyrystin painehäviö 50*12*12cm kPa (44 levyinen)</t>
  </si>
  <si>
    <t>nibe höyrystin + sisäinen painehäviö kPa</t>
  </si>
  <si>
    <t>Laskettu p-28% etanoliseoksen mukaan @ 0 ° C</t>
  </si>
  <si>
    <t>max painehäviö 28% etanolilla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</si>
</sst>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1" fillId="0" borderId="0" xfId="0" applyFont="1"/>
    <xf numFmtId="2" fontId="0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5" fontId="1" fillId="0" borderId="0" xfId="0" applyNumberFormat="1" applyFont="1"/>
    <xf numFmtId="49" fontId="0" fillId="0" borderId="0" xfId="0" applyNumberFormat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0" xfId="0" applyFont="1" applyFill="1" applyBorder="1"/>
    <xf numFmtId="0" fontId="1" fillId="0" borderId="11" xfId="0" applyFont="1" applyFill="1" applyBorder="1"/>
    <xf numFmtId="0" fontId="0" fillId="2" borderId="0" xfId="0" applyFill="1"/>
    <xf numFmtId="0" fontId="1" fillId="2" borderId="0" xfId="0" applyFont="1" applyFill="1"/>
    <xf numFmtId="164" fontId="1" fillId="2" borderId="0" xfId="0" applyNumberFormat="1" applyFont="1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horizontal="center"/>
    </xf>
    <xf numFmtId="165" fontId="1" fillId="2" borderId="8" xfId="0" applyNumberFormat="1" applyFont="1" applyFill="1" applyBorder="1"/>
    <xf numFmtId="0" fontId="1" fillId="0" borderId="8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Vertailu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592714575001499"/>
          <c:y val="0.19186228192064228"/>
          <c:w val="0.63580249343832018"/>
          <c:h val="0.65183253135024788"/>
        </c:manualLayout>
      </c:layout>
      <c:lineChart>
        <c:grouping val="standard"/>
        <c:varyColors val="0"/>
        <c:ser>
          <c:idx val="1"/>
          <c:order val="0"/>
          <c:tx>
            <c:v>Nibe</c:v>
          </c:tx>
          <c:marker>
            <c:symbol val="none"/>
          </c:marker>
          <c:cat>
            <c:numRef>
              <c:f>'Sisäinen häviö + höyrystin'!$B$5:$P$5</c:f>
              <c:numCache>
                <c:formatCode>General</c:formatCode>
                <c:ptCount val="1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1400</c:v>
                </c:pt>
                <c:pt idx="7">
                  <c:v>1600</c:v>
                </c:pt>
                <c:pt idx="8">
                  <c:v>1800</c:v>
                </c:pt>
                <c:pt idx="9">
                  <c:v>2000</c:v>
                </c:pt>
                <c:pt idx="10">
                  <c:v>2200</c:v>
                </c:pt>
                <c:pt idx="11">
                  <c:v>2400</c:v>
                </c:pt>
                <c:pt idx="12">
                  <c:v>2600</c:v>
                </c:pt>
                <c:pt idx="13">
                  <c:v>2800</c:v>
                </c:pt>
                <c:pt idx="14">
                  <c:v>3000</c:v>
                </c:pt>
              </c:numCache>
            </c:numRef>
          </c:cat>
          <c:val>
            <c:numRef>
              <c:f>'Sisäinen häviö + höyrystin'!$A$16:$O$16</c:f>
              <c:numCache>
                <c:formatCode>0.0</c:formatCode>
                <c:ptCount val="15"/>
                <c:pt idx="0">
                  <c:v>6.9100000000000108</c:v>
                </c:pt>
                <c:pt idx="1">
                  <c:v>7.4100000000000108</c:v>
                </c:pt>
                <c:pt idx="2">
                  <c:v>8.3910000000000053</c:v>
                </c:pt>
                <c:pt idx="3">
                  <c:v>8.8910000000000053</c:v>
                </c:pt>
                <c:pt idx="4">
                  <c:v>9.8719999999999999</c:v>
                </c:pt>
                <c:pt idx="5">
                  <c:v>10.872</c:v>
                </c:pt>
                <c:pt idx="6">
                  <c:v>12.852999999999994</c:v>
                </c:pt>
                <c:pt idx="7">
                  <c:v>14.910000000000011</c:v>
                </c:pt>
                <c:pt idx="8">
                  <c:v>17.486000000000018</c:v>
                </c:pt>
                <c:pt idx="9">
                  <c:v>19.524000000000001</c:v>
                </c:pt>
                <c:pt idx="10">
                  <c:v>22.561999999999998</c:v>
                </c:pt>
                <c:pt idx="11">
                  <c:v>28.099999999999994</c:v>
                </c:pt>
                <c:pt idx="12">
                  <c:v>33.119</c:v>
                </c:pt>
                <c:pt idx="13">
                  <c:v>40.195000000000007</c:v>
                </c:pt>
                <c:pt idx="14">
                  <c:v>45.25200000000001</c:v>
                </c:pt>
              </c:numCache>
            </c:numRef>
          </c:val>
          <c:smooth val="0"/>
        </c:ser>
        <c:ser>
          <c:idx val="0"/>
          <c:order val="1"/>
          <c:tx>
            <c:v>sisäinen häviö + höyrystin</c:v>
          </c:tx>
          <c:marker>
            <c:symbol val="none"/>
          </c:marker>
          <c:val>
            <c:numRef>
              <c:f>'Sisäinen häviö + höyrystin'!$A$36:$P$36</c:f>
              <c:numCache>
                <c:formatCode>0.000</c:formatCode>
                <c:ptCount val="16"/>
                <c:pt idx="0">
                  <c:v>0</c:v>
                </c:pt>
                <c:pt idx="1">
                  <c:v>0.618400888888889</c:v>
                </c:pt>
                <c:pt idx="2">
                  <c:v>1.135724</c:v>
                </c:pt>
                <c:pt idx="3">
                  <c:v>1.8923359999999998</c:v>
                </c:pt>
                <c:pt idx="4">
                  <c:v>2.784014</c:v>
                </c:pt>
                <c:pt idx="5">
                  <c:v>3.7525599999999999</c:v>
                </c:pt>
                <c:pt idx="6">
                  <c:v>6.0837599999999998</c:v>
                </c:pt>
                <c:pt idx="7">
                  <c:v>7.7183599999999997</c:v>
                </c:pt>
                <c:pt idx="8">
                  <c:v>9.6639400000000002</c:v>
                </c:pt>
                <c:pt idx="9">
                  <c:v>11.536200000000001</c:v>
                </c:pt>
                <c:pt idx="10">
                  <c:v>13.84676</c:v>
                </c:pt>
                <c:pt idx="11">
                  <c:v>16.121659999999999</c:v>
                </c:pt>
                <c:pt idx="12">
                  <c:v>18.552219999999998</c:v>
                </c:pt>
                <c:pt idx="13">
                  <c:v>21.138439999999999</c:v>
                </c:pt>
                <c:pt idx="14">
                  <c:v>23.97598</c:v>
                </c:pt>
                <c:pt idx="15">
                  <c:v>26.7622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67104"/>
        <c:axId val="37907456"/>
      </c:lineChart>
      <c:catAx>
        <c:axId val="30367104"/>
        <c:scaling>
          <c:orientation val="minMax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6112773249565246"/>
              <c:y val="0.88125428439092168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37907456"/>
        <c:crosses val="max"/>
        <c:auto val="1"/>
        <c:lblAlgn val="ctr"/>
        <c:lblOffset val="100"/>
        <c:tickLblSkip val="1"/>
        <c:noMultiLvlLbl val="0"/>
      </c:catAx>
      <c:valAx>
        <c:axId val="3790745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4.8186393221058263E-2"/>
              <c:y val="0.1193373475374401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30367104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876830155266737E-2"/>
          <c:y val="4.6073017696822233E-2"/>
          <c:w val="0.74152017257384817"/>
          <c:h val="0.89655458303763536"/>
        </c:manualLayout>
      </c:layout>
      <c:scatterChart>
        <c:scatterStyle val="lineMarker"/>
        <c:varyColors val="0"/>
        <c:ser>
          <c:idx val="0"/>
          <c:order val="0"/>
          <c:tx>
            <c:v>Hela 4125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Takaiskut!$B$3:$G$3</c:f>
              <c:numCache>
                <c:formatCode>General</c:formatCode>
                <c:ptCount val="6"/>
                <c:pt idx="0">
                  <c:v>360</c:v>
                </c:pt>
                <c:pt idx="1">
                  <c:v>1080</c:v>
                </c:pt>
                <c:pt idx="2">
                  <c:v>1440</c:v>
                </c:pt>
                <c:pt idx="3">
                  <c:v>3636</c:v>
                </c:pt>
                <c:pt idx="4">
                  <c:v>7307.9999999999991</c:v>
                </c:pt>
                <c:pt idx="5">
                  <c:v>9468</c:v>
                </c:pt>
              </c:numCache>
            </c:numRef>
          </c:xVal>
          <c:yVal>
            <c:numRef>
              <c:f>Takaiskut!$B$5:$G$5</c:f>
              <c:numCache>
                <c:formatCode>General</c:formatCode>
                <c:ptCount val="6"/>
                <c:pt idx="0">
                  <c:v>6.75</c:v>
                </c:pt>
                <c:pt idx="1">
                  <c:v>9.89</c:v>
                </c:pt>
                <c:pt idx="2">
                  <c:v>10.78</c:v>
                </c:pt>
                <c:pt idx="3">
                  <c:v>20.85</c:v>
                </c:pt>
                <c:pt idx="4">
                  <c:v>67.52</c:v>
                </c:pt>
                <c:pt idx="5">
                  <c:v>114.65</c:v>
                </c:pt>
              </c:numCache>
            </c:numRef>
          </c:yVal>
          <c:smooth val="0"/>
        </c:ser>
        <c:ser>
          <c:idx val="1"/>
          <c:order val="1"/>
          <c:tx>
            <c:v>Hela 4132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Takaiskut!$B$7:$H$7</c:f>
              <c:numCache>
                <c:formatCode>General</c:formatCode>
                <c:ptCount val="7"/>
                <c:pt idx="0">
                  <c:v>1512</c:v>
                </c:pt>
                <c:pt idx="1">
                  <c:v>4032.0000000000005</c:v>
                </c:pt>
                <c:pt idx="2">
                  <c:v>6696</c:v>
                </c:pt>
                <c:pt idx="3">
                  <c:v>9216</c:v>
                </c:pt>
                <c:pt idx="4">
                  <c:v>13104</c:v>
                </c:pt>
                <c:pt idx="5">
                  <c:v>17136</c:v>
                </c:pt>
                <c:pt idx="6">
                  <c:v>22932</c:v>
                </c:pt>
              </c:numCache>
            </c:numRef>
          </c:xVal>
          <c:yVal>
            <c:numRef>
              <c:f>Takaiskut!$B$9:$H$9</c:f>
              <c:numCache>
                <c:formatCode>General</c:formatCode>
                <c:ptCount val="7"/>
                <c:pt idx="0">
                  <c:v>2.2999999999999998</c:v>
                </c:pt>
                <c:pt idx="1">
                  <c:v>5.56</c:v>
                </c:pt>
                <c:pt idx="2">
                  <c:v>9.52</c:v>
                </c:pt>
                <c:pt idx="3">
                  <c:v>19.059999999999999</c:v>
                </c:pt>
                <c:pt idx="4">
                  <c:v>37.65</c:v>
                </c:pt>
                <c:pt idx="5">
                  <c:v>64.02</c:v>
                </c:pt>
                <c:pt idx="6">
                  <c:v>113.87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52672"/>
        <c:axId val="44634496"/>
      </c:scatterChart>
      <c:valAx>
        <c:axId val="43452672"/>
        <c:scaling>
          <c:orientation val="minMax"/>
          <c:max val="400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4634496"/>
        <c:crosses val="autoZero"/>
        <c:crossBetween val="midCat"/>
        <c:majorUnit val="200"/>
      </c:valAx>
      <c:valAx>
        <c:axId val="44634496"/>
        <c:scaling>
          <c:orientation val="minMax"/>
          <c:max val="2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52672"/>
        <c:crosses val="autoZero"/>
        <c:crossBetween val="midCat"/>
        <c:majorUnit val="1"/>
      </c:valAx>
    </c:plotArea>
    <c:legend>
      <c:legendPos val="r"/>
      <c:layout>
        <c:manualLayout>
          <c:xMode val="edge"/>
          <c:yMode val="edge"/>
          <c:x val="0.81307834612276519"/>
          <c:y val="0.42513354285649918"/>
          <c:w val="0.17674353682888874"/>
          <c:h val="0.2069575208678314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43151025040788"/>
          <c:y val="5.9638961796442111E-2"/>
          <c:w val="0.52397323307559529"/>
          <c:h val="0.86609565470982797"/>
        </c:manualLayout>
      </c:layout>
      <c:scatterChart>
        <c:scatterStyle val="lineMarker"/>
        <c:varyColors val="0"/>
        <c:ser>
          <c:idx val="0"/>
          <c:order val="0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Kiertopumput!$B$15:$X$15</c:f>
              <c:numCache>
                <c:formatCode>General</c:formatCode>
                <c:ptCount val="23"/>
                <c:pt idx="2" formatCode="0.0">
                  <c:v>63.59744520000001</c:v>
                </c:pt>
                <c:pt idx="3" formatCode="0.0">
                  <c:v>63.59744520000001</c:v>
                </c:pt>
                <c:pt idx="4" formatCode="0.0">
                  <c:v>64.546660800000012</c:v>
                </c:pt>
                <c:pt idx="5" formatCode="0.0">
                  <c:v>64.546660800000012</c:v>
                </c:pt>
                <c:pt idx="6" formatCode="0.0">
                  <c:v>64.546660800000012</c:v>
                </c:pt>
                <c:pt idx="7" formatCode="0.0">
                  <c:v>63.59744520000001</c:v>
                </c:pt>
                <c:pt idx="8" formatCode="0.0">
                  <c:v>62.648229600000001</c:v>
                </c:pt>
                <c:pt idx="9" formatCode="0.0">
                  <c:v>61.699014000000005</c:v>
                </c:pt>
                <c:pt idx="10" formatCode="0.0">
                  <c:v>60.74979840000001</c:v>
                </c:pt>
                <c:pt idx="11" formatCode="0.0">
                  <c:v>59.800582799999994</c:v>
                </c:pt>
                <c:pt idx="12" formatCode="0.0">
                  <c:v>55.581846800000001</c:v>
                </c:pt>
                <c:pt idx="13" formatCode="0.0">
                  <c:v>51.363110800000001</c:v>
                </c:pt>
                <c:pt idx="14" formatCode="0.0">
                  <c:v>47.144374800000008</c:v>
                </c:pt>
                <c:pt idx="15" formatCode="0.0">
                  <c:v>42.925638800000002</c:v>
                </c:pt>
                <c:pt idx="16" formatCode="0.0">
                  <c:v>38.706902800000002</c:v>
                </c:pt>
                <c:pt idx="17" formatCode="0.0">
                  <c:v>34.488166800000009</c:v>
                </c:pt>
                <c:pt idx="18" formatCode="0.0">
                  <c:v>30.269430800000009</c:v>
                </c:pt>
                <c:pt idx="19" formatCode="0.0">
                  <c:v>26.050694800000013</c:v>
                </c:pt>
                <c:pt idx="20" formatCode="0.0">
                  <c:v>21.831958800000006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Kiertopumput!$B$16:$X$16</c:f>
              <c:numCache>
                <c:formatCode>General</c:formatCode>
                <c:ptCount val="23"/>
                <c:pt idx="2" formatCode="0.0">
                  <c:v>75.937248000000011</c:v>
                </c:pt>
                <c:pt idx="3" formatCode="0.0">
                  <c:v>76.109832654545457</c:v>
                </c:pt>
                <c:pt idx="4" formatCode="0.0">
                  <c:v>76.282417309090917</c:v>
                </c:pt>
                <c:pt idx="5" formatCode="0.0">
                  <c:v>76.455001963636377</c:v>
                </c:pt>
                <c:pt idx="6" formatCode="0.0">
                  <c:v>76.627586618181823</c:v>
                </c:pt>
                <c:pt idx="7" formatCode="0.0">
                  <c:v>76.800171272727269</c:v>
                </c:pt>
                <c:pt idx="8" formatCode="0.0">
                  <c:v>76.972755927272743</c:v>
                </c:pt>
                <c:pt idx="9" formatCode="0.0">
                  <c:v>77.145340581818189</c:v>
                </c:pt>
                <c:pt idx="10" formatCode="0.0">
                  <c:v>77.317925236363635</c:v>
                </c:pt>
                <c:pt idx="11" formatCode="0.0">
                  <c:v>77.490509890909095</c:v>
                </c:pt>
                <c:pt idx="12" formatCode="0.0">
                  <c:v>77.663094545454555</c:v>
                </c:pt>
                <c:pt idx="13" formatCode="0.0">
                  <c:v>77.835679200000001</c:v>
                </c:pt>
                <c:pt idx="14" formatCode="0.0">
                  <c:v>74.671627200000003</c:v>
                </c:pt>
                <c:pt idx="15" formatCode="0.0">
                  <c:v>71.507575200000005</c:v>
                </c:pt>
                <c:pt idx="16" formatCode="0.0">
                  <c:v>68.343523200000007</c:v>
                </c:pt>
                <c:pt idx="17" formatCode="0.0">
                  <c:v>65.179471200000009</c:v>
                </c:pt>
                <c:pt idx="18" formatCode="0.0">
                  <c:v>62.015419200000011</c:v>
                </c:pt>
                <c:pt idx="19" formatCode="0.0">
                  <c:v>58.851367200000013</c:v>
                </c:pt>
                <c:pt idx="20" formatCode="0.0">
                  <c:v>55.687315200000029</c:v>
                </c:pt>
                <c:pt idx="21" formatCode="0.0">
                  <c:v>52.523263200000024</c:v>
                </c:pt>
                <c:pt idx="22" formatCode="0.0">
                  <c:v>49.359211200000033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Kiertopumput!$B$17:$X$17</c:f>
              <c:numCache>
                <c:formatCode>General</c:formatCode>
                <c:ptCount val="23"/>
                <c:pt idx="2" formatCode="0.0">
                  <c:v>108.21057840000002</c:v>
                </c:pt>
                <c:pt idx="3" formatCode="0.0">
                  <c:v>108.21057840000002</c:v>
                </c:pt>
                <c:pt idx="4" formatCode="0.0">
                  <c:v>107.26136280000001</c:v>
                </c:pt>
                <c:pt idx="5" formatCode="0.0">
                  <c:v>107.26136280000001</c:v>
                </c:pt>
                <c:pt idx="6" formatCode="0.0">
                  <c:v>106.31214720000001</c:v>
                </c:pt>
                <c:pt idx="7" formatCode="0.0">
                  <c:v>106.31214720000001</c:v>
                </c:pt>
                <c:pt idx="8" formatCode="0.0">
                  <c:v>106.31214720000001</c:v>
                </c:pt>
                <c:pt idx="9" formatCode="0.0">
                  <c:v>105.36293160000001</c:v>
                </c:pt>
                <c:pt idx="10" formatCode="0.0">
                  <c:v>104.41371600000001</c:v>
                </c:pt>
                <c:pt idx="11" formatCode="0.0">
                  <c:v>103.46450040000002</c:v>
                </c:pt>
                <c:pt idx="12" formatCode="0.0">
                  <c:v>101.5660692</c:v>
                </c:pt>
                <c:pt idx="13" formatCode="0.0">
                  <c:v>100.61685360000001</c:v>
                </c:pt>
                <c:pt idx="14" formatCode="0.0">
                  <c:v>94.710623200000015</c:v>
                </c:pt>
                <c:pt idx="15" formatCode="0.0">
                  <c:v>88.804392800000016</c:v>
                </c:pt>
                <c:pt idx="16" formatCode="0.0">
                  <c:v>82.898162400000018</c:v>
                </c:pt>
                <c:pt idx="17" formatCode="0.0">
                  <c:v>76.991932000000006</c:v>
                </c:pt>
                <c:pt idx="18" formatCode="0.0">
                  <c:v>71.085701600000007</c:v>
                </c:pt>
                <c:pt idx="19" formatCode="0.0">
                  <c:v>65.179471200000009</c:v>
                </c:pt>
                <c:pt idx="20" formatCode="0.0">
                  <c:v>59.273240800000004</c:v>
                </c:pt>
                <c:pt idx="21" formatCode="0.0">
                  <c:v>53.367010399999998</c:v>
                </c:pt>
                <c:pt idx="22" formatCode="0.0">
                  <c:v>47.460780000000007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Kiertopumput!$B$18:$X$18</c:f>
              <c:numCache>
                <c:formatCode>General</c:formatCode>
                <c:ptCount val="23"/>
                <c:pt idx="2" formatCode="0.0">
                  <c:v>110.10900960000001</c:v>
                </c:pt>
                <c:pt idx="3" formatCode="0.0">
                  <c:v>110.25139194000002</c:v>
                </c:pt>
                <c:pt idx="4" formatCode="0.0">
                  <c:v>110.39377428</c:v>
                </c:pt>
                <c:pt idx="5" formatCode="0.0">
                  <c:v>110.53615662000001</c:v>
                </c:pt>
                <c:pt idx="6" formatCode="0.0">
                  <c:v>110.67853896000001</c:v>
                </c:pt>
                <c:pt idx="7" formatCode="0.0">
                  <c:v>110.82092129999999</c:v>
                </c:pt>
                <c:pt idx="8" formatCode="0.0">
                  <c:v>110.96330363999999</c:v>
                </c:pt>
                <c:pt idx="9" formatCode="0.0">
                  <c:v>111.10568598</c:v>
                </c:pt>
                <c:pt idx="10" formatCode="0.0">
                  <c:v>111.24806832</c:v>
                </c:pt>
                <c:pt idx="11" formatCode="0.0">
                  <c:v>111.39045066</c:v>
                </c:pt>
                <c:pt idx="12" formatCode="0.0">
                  <c:v>111.53283300000001</c:v>
                </c:pt>
                <c:pt idx="13" formatCode="0.0">
                  <c:v>111.67521533999999</c:v>
                </c:pt>
                <c:pt idx="14" formatCode="0.0">
                  <c:v>111.81759768000001</c:v>
                </c:pt>
                <c:pt idx="15" formatCode="0.0">
                  <c:v>111.95998002</c:v>
                </c:pt>
                <c:pt idx="16" formatCode="0.0">
                  <c:v>112.10236236000001</c:v>
                </c:pt>
                <c:pt idx="17" formatCode="0.0">
                  <c:v>112.24474470000001</c:v>
                </c:pt>
                <c:pt idx="18" formatCode="0.0">
                  <c:v>112.38712704000001</c:v>
                </c:pt>
                <c:pt idx="19" formatCode="0.0">
                  <c:v>112.52950938000002</c:v>
                </c:pt>
                <c:pt idx="20" formatCode="0.0">
                  <c:v>112.67189172</c:v>
                </c:pt>
                <c:pt idx="21" formatCode="0.0">
                  <c:v>112.81427406000002</c:v>
                </c:pt>
                <c:pt idx="22" formatCode="0.0">
                  <c:v>112.95665640000001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Kiertopumput!$B$19:$X$19</c:f>
              <c:numCache>
                <c:formatCode>General</c:formatCode>
                <c:ptCount val="23"/>
                <c:pt idx="2" formatCode="0.0">
                  <c:v>104.41371599999998</c:v>
                </c:pt>
                <c:pt idx="3" formatCode="0.0">
                  <c:v>104.9561249142857</c:v>
                </c:pt>
                <c:pt idx="4" formatCode="0.0">
                  <c:v>105.49853382857142</c:v>
                </c:pt>
                <c:pt idx="5" formatCode="0.0">
                  <c:v>106.04094274285715</c:v>
                </c:pt>
                <c:pt idx="6" formatCode="0.0">
                  <c:v>106.58335165714286</c:v>
                </c:pt>
                <c:pt idx="7" formatCode="0.0">
                  <c:v>107.12576057142857</c:v>
                </c:pt>
                <c:pt idx="8" formatCode="0.0">
                  <c:v>107.66816948571429</c:v>
                </c:pt>
                <c:pt idx="9" formatCode="0.0">
                  <c:v>108.2105784</c:v>
                </c:pt>
                <c:pt idx="10" formatCode="0.0">
                  <c:v>105.56981192307693</c:v>
                </c:pt>
                <c:pt idx="11" formatCode="0.0">
                  <c:v>102.92904544615385</c:v>
                </c:pt>
                <c:pt idx="12" formatCode="0.0">
                  <c:v>100.28827896923077</c:v>
                </c:pt>
                <c:pt idx="13" formatCode="0.0">
                  <c:v>97.647512492307698</c:v>
                </c:pt>
                <c:pt idx="14" formatCode="0.0">
                  <c:v>95.006746015384621</c:v>
                </c:pt>
                <c:pt idx="15" formatCode="0.0">
                  <c:v>92.365979538461545</c:v>
                </c:pt>
                <c:pt idx="16" formatCode="0.0">
                  <c:v>89.725213061538469</c:v>
                </c:pt>
                <c:pt idx="17" formatCode="0.0">
                  <c:v>87.084446584615392</c:v>
                </c:pt>
                <c:pt idx="18" formatCode="0.0">
                  <c:v>84.443680107692316</c:v>
                </c:pt>
                <c:pt idx="19" formatCode="0.0">
                  <c:v>81.80291363076924</c:v>
                </c:pt>
                <c:pt idx="20" formatCode="0.0">
                  <c:v>79.162147153846163</c:v>
                </c:pt>
                <c:pt idx="21" formatCode="0.0">
                  <c:v>76.521380676923087</c:v>
                </c:pt>
                <c:pt idx="22" formatCode="0.0">
                  <c:v>74.038816800000021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Kiertopumput!$A$20</c:f>
              <c:strCache>
                <c:ptCount val="1"/>
                <c:pt idx="0">
                  <c:v>wilo top-rl 25/7,5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Kiertopumput!$B$20:$X$20</c:f>
              <c:numCache>
                <c:formatCode>General</c:formatCode>
                <c:ptCount val="23"/>
                <c:pt idx="2" formatCode="0.0">
                  <c:v>71.191170000000014</c:v>
                </c:pt>
                <c:pt idx="3" formatCode="0.0">
                  <c:v>70.241954399999997</c:v>
                </c:pt>
                <c:pt idx="4" formatCode="0.0">
                  <c:v>69.292738800000009</c:v>
                </c:pt>
                <c:pt idx="5" formatCode="0.0">
                  <c:v>68.343523199999993</c:v>
                </c:pt>
                <c:pt idx="6" formatCode="0.0">
                  <c:v>67.394307600000005</c:v>
                </c:pt>
                <c:pt idx="7" formatCode="0.0">
                  <c:v>66.445092000000017</c:v>
                </c:pt>
                <c:pt idx="8" formatCode="0.0">
                  <c:v>65.116190160000002</c:v>
                </c:pt>
                <c:pt idx="9" formatCode="0.0">
                  <c:v>63.787288320000016</c:v>
                </c:pt>
                <c:pt idx="10" formatCode="0.0">
                  <c:v>62.458386480000009</c:v>
                </c:pt>
                <c:pt idx="11" formatCode="0.0">
                  <c:v>61.129484640000008</c:v>
                </c:pt>
                <c:pt idx="12" formatCode="0.0">
                  <c:v>59.800582800000008</c:v>
                </c:pt>
                <c:pt idx="13" formatCode="0.0">
                  <c:v>58.09199472000001</c:v>
                </c:pt>
                <c:pt idx="14" formatCode="0.0">
                  <c:v>56.383406640000011</c:v>
                </c:pt>
                <c:pt idx="15" formatCode="0.0">
                  <c:v>54.674818559999999</c:v>
                </c:pt>
                <c:pt idx="16" formatCode="0.0">
                  <c:v>52.966230480000007</c:v>
                </c:pt>
                <c:pt idx="17" formatCode="0.0">
                  <c:v>51.257642400000009</c:v>
                </c:pt>
                <c:pt idx="18" formatCode="0.0">
                  <c:v>49.169368079999998</c:v>
                </c:pt>
                <c:pt idx="19" formatCode="0.0">
                  <c:v>47.081093760000002</c:v>
                </c:pt>
                <c:pt idx="20" formatCode="0.0">
                  <c:v>44.992819440000005</c:v>
                </c:pt>
                <c:pt idx="21" formatCode="0.0">
                  <c:v>42.904545120000002</c:v>
                </c:pt>
                <c:pt idx="22" formatCode="0.0">
                  <c:v>40.816270799999998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60896"/>
        <c:axId val="45762432"/>
      </c:scatterChart>
      <c:valAx>
        <c:axId val="45760896"/>
        <c:scaling>
          <c:orientation val="minMax"/>
          <c:max val="4000"/>
        </c:scaling>
        <c:delete val="0"/>
        <c:axPos val="b"/>
        <c:numFmt formatCode="General" sourceLinked="1"/>
        <c:majorTickMark val="in"/>
        <c:minorTickMark val="none"/>
        <c:tickLblPos val="nextTo"/>
        <c:crossAx val="45762432"/>
        <c:crosses val="autoZero"/>
        <c:crossBetween val="midCat"/>
      </c:valAx>
      <c:valAx>
        <c:axId val="45762432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7608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909689413823283"/>
          <c:y val="0.29070683872849229"/>
          <c:w val="0.18090308684240558"/>
          <c:h val="0.4018425196850393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Kokonaispainehäviö eri osien kesken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9.2420795379899959E-2"/>
          <c:y val="0.18133074274806557"/>
          <c:w val="0.7992889854833124"/>
          <c:h val="0.75348217836406806"/>
        </c:manualLayout>
      </c:layout>
      <c:areaChart>
        <c:grouping val="stacked"/>
        <c:varyColors val="0"/>
        <c:ser>
          <c:idx val="0"/>
          <c:order val="0"/>
          <c:tx>
            <c:strRef>
              <c:f>Kaivo!$A$21</c:f>
              <c:strCache>
                <c:ptCount val="1"/>
                <c:pt idx="0">
                  <c:v>2-putkinen keräin 40x2,4</c:v>
                </c:pt>
              </c:strCache>
            </c:strRef>
          </c:tx>
          <c:spPr>
            <a:ln w="25400">
              <a:noFill/>
            </a:ln>
          </c:spPr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Kaivo!$E$21:$T$21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3.492</c:v>
                </c:pt>
                <c:pt idx="2">
                  <c:v>6.984</c:v>
                </c:pt>
                <c:pt idx="3">
                  <c:v>10.476000000000001</c:v>
                </c:pt>
                <c:pt idx="4">
                  <c:v>13.968</c:v>
                </c:pt>
                <c:pt idx="5">
                  <c:v>17.46</c:v>
                </c:pt>
                <c:pt idx="6">
                  <c:v>20.952000000000002</c:v>
                </c:pt>
                <c:pt idx="7">
                  <c:v>24.443999999999999</c:v>
                </c:pt>
                <c:pt idx="8">
                  <c:v>52.379999999999995</c:v>
                </c:pt>
                <c:pt idx="9">
                  <c:v>62.08</c:v>
                </c:pt>
                <c:pt idx="10">
                  <c:v>76.048000000000002</c:v>
                </c:pt>
                <c:pt idx="11">
                  <c:v>87.3</c:v>
                </c:pt>
                <c:pt idx="12">
                  <c:v>93.12</c:v>
                </c:pt>
                <c:pt idx="13">
                  <c:v>116.39999999999999</c:v>
                </c:pt>
                <c:pt idx="14">
                  <c:v>131.91999999999999</c:v>
                </c:pt>
                <c:pt idx="15">
                  <c:v>148.21600000000001</c:v>
                </c:pt>
              </c:numCache>
            </c:numRef>
          </c:val>
        </c:ser>
        <c:ser>
          <c:idx val="1"/>
          <c:order val="1"/>
          <c:tx>
            <c:strRef>
              <c:f>Kokonaispainehäviö!$A$2</c:f>
              <c:strCache>
                <c:ptCount val="1"/>
                <c:pt idx="0">
                  <c:v>höyrystin+sisäinen häviö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Kokonaispainehäviö!$D$2:$S$2</c:f>
              <c:numCache>
                <c:formatCode>0.0</c:formatCode>
                <c:ptCount val="16"/>
                <c:pt idx="0">
                  <c:v>0</c:v>
                </c:pt>
                <c:pt idx="1">
                  <c:v>0.618400888888889</c:v>
                </c:pt>
                <c:pt idx="2">
                  <c:v>1.135724</c:v>
                </c:pt>
                <c:pt idx="3">
                  <c:v>1.8923359999999998</c:v>
                </c:pt>
                <c:pt idx="4">
                  <c:v>2.784014</c:v>
                </c:pt>
                <c:pt idx="5">
                  <c:v>3.7525599999999999</c:v>
                </c:pt>
                <c:pt idx="6">
                  <c:v>6.0837599999999998</c:v>
                </c:pt>
                <c:pt idx="7">
                  <c:v>7.7183599999999997</c:v>
                </c:pt>
                <c:pt idx="8">
                  <c:v>9.6639400000000002</c:v>
                </c:pt>
                <c:pt idx="9">
                  <c:v>11.536200000000001</c:v>
                </c:pt>
                <c:pt idx="10">
                  <c:v>13.84676</c:v>
                </c:pt>
                <c:pt idx="11">
                  <c:v>16.121659999999999</c:v>
                </c:pt>
                <c:pt idx="12">
                  <c:v>18.552219999999998</c:v>
                </c:pt>
                <c:pt idx="13">
                  <c:v>21.138439999999999</c:v>
                </c:pt>
                <c:pt idx="14">
                  <c:v>23.97598</c:v>
                </c:pt>
                <c:pt idx="15">
                  <c:v>26.7622</c:v>
                </c:pt>
              </c:numCache>
            </c:numRef>
          </c:val>
        </c:ser>
        <c:ser>
          <c:idx val="2"/>
          <c:order val="2"/>
          <c:tx>
            <c:strRef>
              <c:f>Kokonaispainehäviö!$A$3</c:f>
              <c:strCache>
                <c:ptCount val="1"/>
                <c:pt idx="0">
                  <c:v>putkiston painehäviö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Kokonaispainehäviö!$D$3:$S$3</c:f>
              <c:numCache>
                <c:formatCode>0.0</c:formatCode>
                <c:ptCount val="16"/>
                <c:pt idx="0">
                  <c:v>0</c:v>
                </c:pt>
                <c:pt idx="1">
                  <c:v>0.36127999999999999</c:v>
                </c:pt>
                <c:pt idx="2">
                  <c:v>0.72255999999999998</c:v>
                </c:pt>
                <c:pt idx="3">
                  <c:v>1.0838399999999999</c:v>
                </c:pt>
                <c:pt idx="4">
                  <c:v>1.45641</c:v>
                </c:pt>
                <c:pt idx="5">
                  <c:v>1.8064</c:v>
                </c:pt>
                <c:pt idx="6">
                  <c:v>4.0644</c:v>
                </c:pt>
                <c:pt idx="7">
                  <c:v>5.1933999999999996</c:v>
                </c:pt>
                <c:pt idx="8">
                  <c:v>6.6611000000000002</c:v>
                </c:pt>
                <c:pt idx="9">
                  <c:v>7.9030000000000005</c:v>
                </c:pt>
                <c:pt idx="10">
                  <c:v>9.7094000000000005</c:v>
                </c:pt>
                <c:pt idx="11">
                  <c:v>11.402899999999999</c:v>
                </c:pt>
                <c:pt idx="12">
                  <c:v>13.209299999999999</c:v>
                </c:pt>
                <c:pt idx="13">
                  <c:v>15.1286</c:v>
                </c:pt>
                <c:pt idx="14">
                  <c:v>17.273700000000002</c:v>
                </c:pt>
                <c:pt idx="15">
                  <c:v>19.193000000000001</c:v>
                </c:pt>
              </c:numCache>
            </c:numRef>
          </c:val>
        </c:ser>
        <c:ser>
          <c:idx val="3"/>
          <c:order val="3"/>
          <c:tx>
            <c:strRef>
              <c:f>Kokonaispainehäviö!$A$4</c:f>
              <c:strCache>
                <c:ptCount val="1"/>
                <c:pt idx="0">
                  <c:v>takaisku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Kokonaispainehäviö!$D$4:$S$4</c:f>
              <c:numCache>
                <c:formatCode>General</c:formatCode>
                <c:ptCount val="16"/>
                <c:pt idx="0">
                  <c:v>0</c:v>
                </c:pt>
                <c:pt idx="1">
                  <c:v>7.2</c:v>
                </c:pt>
                <c:pt idx="2">
                  <c:v>7.6</c:v>
                </c:pt>
                <c:pt idx="3">
                  <c:v>8</c:v>
                </c:pt>
                <c:pt idx="4">
                  <c:v>8.4</c:v>
                </c:pt>
                <c:pt idx="5">
                  <c:v>8.9</c:v>
                </c:pt>
                <c:pt idx="6">
                  <c:v>9.5</c:v>
                </c:pt>
                <c:pt idx="7">
                  <c:v>10</c:v>
                </c:pt>
                <c:pt idx="8">
                  <c:v>10.7</c:v>
                </c:pt>
                <c:pt idx="9">
                  <c:v>11.5</c:v>
                </c:pt>
                <c:pt idx="10">
                  <c:v>12.3</c:v>
                </c:pt>
                <c:pt idx="11">
                  <c:v>13.2</c:v>
                </c:pt>
                <c:pt idx="12">
                  <c:v>14.2</c:v>
                </c:pt>
                <c:pt idx="13">
                  <c:v>15.1</c:v>
                </c:pt>
                <c:pt idx="14">
                  <c:v>16.2</c:v>
                </c:pt>
                <c:pt idx="15">
                  <c:v>17.399999999999999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41504"/>
        <c:axId val="45943424"/>
      </c:areaChart>
      <c:catAx>
        <c:axId val="45941504"/>
        <c:scaling>
          <c:orientation val="minMax"/>
        </c:scaling>
        <c:delete val="0"/>
        <c:axPos val="b"/>
        <c:majorGridlines/>
        <c:numFmt formatCode="General" sourceLinked="1"/>
        <c:majorTickMark val="cross"/>
        <c:minorTickMark val="none"/>
        <c:tickLblPos val="high"/>
        <c:crossAx val="45943424"/>
        <c:crosses val="autoZero"/>
        <c:auto val="1"/>
        <c:lblAlgn val="ctr"/>
        <c:lblOffset val="100"/>
        <c:noMultiLvlLbl val="0"/>
      </c:catAx>
      <c:valAx>
        <c:axId val="45943424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9415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35096886781163"/>
          <c:y val="0.66113758507459297"/>
          <c:w val="0.19348875255623721"/>
          <c:h val="0.23522494980473715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Liuospumppu/keräin vertailu(sisältää</a:t>
            </a:r>
            <a:r>
              <a:rPr lang="fi-FI" baseline="0"/>
              <a:t> kaikki painehäviöt) </a:t>
            </a:r>
            <a:endParaRPr lang="fi-FI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Kokonaispainehäviö!$A$8</c:f>
              <c:strCache>
                <c:ptCount val="1"/>
                <c:pt idx="0">
                  <c:v>2-putkinen keräin 40x2,4</c:v>
                </c:pt>
              </c:strCache>
            </c:strRef>
          </c:tx>
          <c:marker>
            <c:symbol val="none"/>
          </c:marker>
          <c:trendline>
            <c:spPr>
              <a:ln>
                <a:solidFill>
                  <a:schemeClr val="tx2"/>
                </a:solidFill>
              </a:ln>
            </c:spPr>
            <c:trendlineType val="poly"/>
            <c:order val="4"/>
            <c:dispRSqr val="0"/>
            <c:dispEq val="0"/>
          </c:trendline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Kokonaispainehäviö!$D$8:$S$8</c:f>
              <c:numCache>
                <c:formatCode>0.0</c:formatCode>
                <c:ptCount val="16"/>
                <c:pt idx="0">
                  <c:v>0</c:v>
                </c:pt>
                <c:pt idx="1">
                  <c:v>11.67168088888889</c:v>
                </c:pt>
                <c:pt idx="2">
                  <c:v>16.442284000000001</c:v>
                </c:pt>
                <c:pt idx="3">
                  <c:v>21.452176000000001</c:v>
                </c:pt>
                <c:pt idx="4">
                  <c:v>26.608423999999999</c:v>
                </c:pt>
                <c:pt idx="5">
                  <c:v>31.918960000000002</c:v>
                </c:pt>
                <c:pt idx="6">
                  <c:v>40.600160000000002</c:v>
                </c:pt>
                <c:pt idx="7">
                  <c:v>47.355760000000004</c:v>
                </c:pt>
                <c:pt idx="8">
                  <c:v>79.40504</c:v>
                </c:pt>
                <c:pt idx="9">
                  <c:v>93.019199999999998</c:v>
                </c:pt>
                <c:pt idx="10">
                  <c:v>111.90416</c:v>
                </c:pt>
                <c:pt idx="11">
                  <c:v>128.02456000000001</c:v>
                </c:pt>
                <c:pt idx="12">
                  <c:v>139.08152000000001</c:v>
                </c:pt>
                <c:pt idx="13">
                  <c:v>167.76704000000001</c:v>
                </c:pt>
                <c:pt idx="14">
                  <c:v>189.36967999999999</c:v>
                </c:pt>
                <c:pt idx="15">
                  <c:v>211.5712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Kokonaispainehäviö!$A$10</c:f>
              <c:strCache>
                <c:ptCount val="1"/>
                <c:pt idx="0">
                  <c:v>3-putkinen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poly"/>
            <c:order val="4"/>
            <c:dispRSqr val="0"/>
            <c:dispEq val="0"/>
          </c:trendline>
          <c:val>
            <c:numRef>
              <c:f>Kokonaispainehäviö!$D$10:$S$10</c:f>
              <c:numCache>
                <c:formatCode>0.0</c:formatCode>
                <c:ptCount val="16"/>
                <c:pt idx="0">
                  <c:v>0</c:v>
                </c:pt>
                <c:pt idx="1">
                  <c:v>10.802280888888889</c:v>
                </c:pt>
                <c:pt idx="2">
                  <c:v>14.741283999999998</c:v>
                </c:pt>
                <c:pt idx="3">
                  <c:v>18.900675999999997</c:v>
                </c:pt>
                <c:pt idx="4">
                  <c:v>23.206423999999998</c:v>
                </c:pt>
                <c:pt idx="5">
                  <c:v>27.571960000000001</c:v>
                </c:pt>
                <c:pt idx="6">
                  <c:v>35.497160000000001</c:v>
                </c:pt>
                <c:pt idx="7">
                  <c:v>41.307760000000002</c:v>
                </c:pt>
                <c:pt idx="8">
                  <c:v>60.694040000000001</c:v>
                </c:pt>
                <c:pt idx="9">
                  <c:v>70.339200000000005</c:v>
                </c:pt>
                <c:pt idx="10">
                  <c:v>83.365160000000003</c:v>
                </c:pt>
                <c:pt idx="11">
                  <c:v>94.836159999999992</c:v>
                </c:pt>
                <c:pt idx="12">
                  <c:v>103.92751999999999</c:v>
                </c:pt>
                <c:pt idx="13">
                  <c:v>122.02904000000001</c:v>
                </c:pt>
                <c:pt idx="14">
                  <c:v>137.01668000000001</c:v>
                </c:pt>
                <c:pt idx="15">
                  <c:v>161.67519999999999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Kokonaispainehäviö!$A$12</c:f>
              <c:strCache>
                <c:ptCount val="1"/>
                <c:pt idx="0">
                  <c:v>4-putkinen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trendline>
            <c:spPr>
              <a:ln>
                <a:solidFill>
                  <a:schemeClr val="accent4">
                    <a:lumMod val="75000"/>
                  </a:schemeClr>
                </a:solidFill>
              </a:ln>
            </c:spPr>
            <c:trendlineType val="poly"/>
            <c:order val="4"/>
            <c:dispRSqr val="0"/>
            <c:dispEq val="0"/>
          </c:trendline>
          <c:val>
            <c:numRef>
              <c:f>Kokonaispainehäviö!$D$12:$S$12</c:f>
              <c:numCache>
                <c:formatCode>0.0</c:formatCode>
                <c:ptCount val="16"/>
                <c:pt idx="0">
                  <c:v>0</c:v>
                </c:pt>
                <c:pt idx="1">
                  <c:v>9.8868808888888893</c:v>
                </c:pt>
                <c:pt idx="2">
                  <c:v>12.950284</c:v>
                </c:pt>
                <c:pt idx="3">
                  <c:v>16.214175999999998</c:v>
                </c:pt>
                <c:pt idx="4">
                  <c:v>19.624423999999998</c:v>
                </c:pt>
                <c:pt idx="5">
                  <c:v>22.994959999999999</c:v>
                </c:pt>
                <c:pt idx="6">
                  <c:v>30.124160000000003</c:v>
                </c:pt>
                <c:pt idx="7">
                  <c:v>34.93976</c:v>
                </c:pt>
                <c:pt idx="8">
                  <c:v>40.993040000000001</c:v>
                </c:pt>
                <c:pt idx="9">
                  <c:v>46.459199999999996</c:v>
                </c:pt>
                <c:pt idx="10">
                  <c:v>53.316160000000004</c:v>
                </c:pt>
                <c:pt idx="11">
                  <c:v>59.891759999999998</c:v>
                </c:pt>
                <c:pt idx="12">
                  <c:v>66.913519999999991</c:v>
                </c:pt>
                <c:pt idx="13">
                  <c:v>73.871039999999994</c:v>
                </c:pt>
                <c:pt idx="14">
                  <c:v>81.893680000000003</c:v>
                </c:pt>
                <c:pt idx="15">
                  <c:v>109.1392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spPr>
            <a:ln w="22225">
              <a:prstDash val="solid"/>
            </a:ln>
          </c:spPr>
          <c:marker>
            <c:symbol val="none"/>
          </c:marker>
          <c:val>
            <c:numRef>
              <c:f>Kiertopumput!$D$15:$S$15</c:f>
              <c:numCache>
                <c:formatCode>0.0</c:formatCode>
                <c:ptCount val="16"/>
                <c:pt idx="0">
                  <c:v>63.59744520000001</c:v>
                </c:pt>
                <c:pt idx="1">
                  <c:v>63.59744520000001</c:v>
                </c:pt>
                <c:pt idx="2">
                  <c:v>64.546660800000012</c:v>
                </c:pt>
                <c:pt idx="3">
                  <c:v>64.546660800000012</c:v>
                </c:pt>
                <c:pt idx="4">
                  <c:v>64.546660800000012</c:v>
                </c:pt>
                <c:pt idx="5">
                  <c:v>63.59744520000001</c:v>
                </c:pt>
                <c:pt idx="6">
                  <c:v>62.648229600000001</c:v>
                </c:pt>
                <c:pt idx="7">
                  <c:v>61.699014000000005</c:v>
                </c:pt>
                <c:pt idx="8">
                  <c:v>60.74979840000001</c:v>
                </c:pt>
                <c:pt idx="9">
                  <c:v>59.800582799999994</c:v>
                </c:pt>
                <c:pt idx="10">
                  <c:v>55.581846800000001</c:v>
                </c:pt>
                <c:pt idx="11">
                  <c:v>51.363110800000001</c:v>
                </c:pt>
                <c:pt idx="12">
                  <c:v>47.144374800000008</c:v>
                </c:pt>
                <c:pt idx="13">
                  <c:v>42.925638800000002</c:v>
                </c:pt>
                <c:pt idx="14">
                  <c:v>38.706902800000002</c:v>
                </c:pt>
                <c:pt idx="15">
                  <c:v>34.488166800000009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Kiertopumput!$D$16:$S$16</c:f>
              <c:numCache>
                <c:formatCode>0.0</c:formatCode>
                <c:ptCount val="16"/>
                <c:pt idx="0">
                  <c:v>75.937248000000011</c:v>
                </c:pt>
                <c:pt idx="1">
                  <c:v>76.109832654545457</c:v>
                </c:pt>
                <c:pt idx="2">
                  <c:v>76.282417309090917</c:v>
                </c:pt>
                <c:pt idx="3">
                  <c:v>76.455001963636377</c:v>
                </c:pt>
                <c:pt idx="4">
                  <c:v>76.627586618181823</c:v>
                </c:pt>
                <c:pt idx="5">
                  <c:v>76.800171272727269</c:v>
                </c:pt>
                <c:pt idx="6">
                  <c:v>76.972755927272743</c:v>
                </c:pt>
                <c:pt idx="7">
                  <c:v>77.145340581818189</c:v>
                </c:pt>
                <c:pt idx="8">
                  <c:v>77.317925236363635</c:v>
                </c:pt>
                <c:pt idx="9">
                  <c:v>77.490509890909095</c:v>
                </c:pt>
                <c:pt idx="10">
                  <c:v>77.663094545454555</c:v>
                </c:pt>
                <c:pt idx="11">
                  <c:v>77.835679200000001</c:v>
                </c:pt>
                <c:pt idx="12">
                  <c:v>74.671627200000003</c:v>
                </c:pt>
                <c:pt idx="13">
                  <c:v>71.507575200000005</c:v>
                </c:pt>
                <c:pt idx="14">
                  <c:v>68.343523200000007</c:v>
                </c:pt>
                <c:pt idx="15">
                  <c:v>65.179471200000009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Kiertopumput!$D$17:$S$17</c:f>
              <c:numCache>
                <c:formatCode>0.0</c:formatCode>
                <c:ptCount val="16"/>
                <c:pt idx="0">
                  <c:v>108.21057840000002</c:v>
                </c:pt>
                <c:pt idx="1">
                  <c:v>108.21057840000002</c:v>
                </c:pt>
                <c:pt idx="2">
                  <c:v>107.26136280000001</c:v>
                </c:pt>
                <c:pt idx="3">
                  <c:v>107.26136280000001</c:v>
                </c:pt>
                <c:pt idx="4">
                  <c:v>106.31214720000001</c:v>
                </c:pt>
                <c:pt idx="5">
                  <c:v>106.31214720000001</c:v>
                </c:pt>
                <c:pt idx="6">
                  <c:v>106.31214720000001</c:v>
                </c:pt>
                <c:pt idx="7">
                  <c:v>105.36293160000001</c:v>
                </c:pt>
                <c:pt idx="8">
                  <c:v>104.41371600000001</c:v>
                </c:pt>
                <c:pt idx="9">
                  <c:v>103.46450040000002</c:v>
                </c:pt>
                <c:pt idx="10">
                  <c:v>101.5660692</c:v>
                </c:pt>
                <c:pt idx="11">
                  <c:v>100.61685360000001</c:v>
                </c:pt>
                <c:pt idx="12">
                  <c:v>94.710623200000015</c:v>
                </c:pt>
                <c:pt idx="13">
                  <c:v>88.804392800000016</c:v>
                </c:pt>
                <c:pt idx="14">
                  <c:v>82.898162400000018</c:v>
                </c:pt>
                <c:pt idx="15">
                  <c:v>76.991932000000006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Kiertopumput!$D$18:$S$18</c:f>
              <c:numCache>
                <c:formatCode>0.0</c:formatCode>
                <c:ptCount val="16"/>
                <c:pt idx="0">
                  <c:v>110.10900960000001</c:v>
                </c:pt>
                <c:pt idx="1">
                  <c:v>110.25139194000002</c:v>
                </c:pt>
                <c:pt idx="2">
                  <c:v>110.39377428</c:v>
                </c:pt>
                <c:pt idx="3">
                  <c:v>110.53615662000001</c:v>
                </c:pt>
                <c:pt idx="4">
                  <c:v>110.67853896000001</c:v>
                </c:pt>
                <c:pt idx="5">
                  <c:v>110.82092129999999</c:v>
                </c:pt>
                <c:pt idx="6">
                  <c:v>110.96330363999999</c:v>
                </c:pt>
                <c:pt idx="7">
                  <c:v>111.10568598</c:v>
                </c:pt>
                <c:pt idx="8">
                  <c:v>111.24806832</c:v>
                </c:pt>
                <c:pt idx="9">
                  <c:v>111.39045066</c:v>
                </c:pt>
                <c:pt idx="10">
                  <c:v>111.53283300000001</c:v>
                </c:pt>
                <c:pt idx="11">
                  <c:v>111.67521533999999</c:v>
                </c:pt>
                <c:pt idx="12">
                  <c:v>111.81759768000001</c:v>
                </c:pt>
                <c:pt idx="13">
                  <c:v>111.95998002</c:v>
                </c:pt>
                <c:pt idx="14">
                  <c:v>112.10236236000001</c:v>
                </c:pt>
                <c:pt idx="15">
                  <c:v>112.24474470000001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Kiertopumput!$D$19:$S$19</c:f>
              <c:numCache>
                <c:formatCode>0.0</c:formatCode>
                <c:ptCount val="16"/>
                <c:pt idx="0">
                  <c:v>104.41371599999998</c:v>
                </c:pt>
                <c:pt idx="1">
                  <c:v>104.9561249142857</c:v>
                </c:pt>
                <c:pt idx="2">
                  <c:v>105.49853382857142</c:v>
                </c:pt>
                <c:pt idx="3">
                  <c:v>106.04094274285715</c:v>
                </c:pt>
                <c:pt idx="4">
                  <c:v>106.58335165714286</c:v>
                </c:pt>
                <c:pt idx="5">
                  <c:v>107.12576057142857</c:v>
                </c:pt>
                <c:pt idx="6">
                  <c:v>107.66816948571429</c:v>
                </c:pt>
                <c:pt idx="7">
                  <c:v>108.2105784</c:v>
                </c:pt>
                <c:pt idx="8">
                  <c:v>105.56981192307693</c:v>
                </c:pt>
                <c:pt idx="9">
                  <c:v>102.92904544615385</c:v>
                </c:pt>
                <c:pt idx="10">
                  <c:v>100.28827896923077</c:v>
                </c:pt>
                <c:pt idx="11">
                  <c:v>97.647512492307698</c:v>
                </c:pt>
                <c:pt idx="12">
                  <c:v>95.006746015384621</c:v>
                </c:pt>
                <c:pt idx="13">
                  <c:v>92.365979538461545</c:v>
                </c:pt>
                <c:pt idx="14">
                  <c:v>89.725213061538469</c:v>
                </c:pt>
                <c:pt idx="15">
                  <c:v>87.084446584615392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Kiertopumput!$A$20</c:f>
              <c:strCache>
                <c:ptCount val="1"/>
                <c:pt idx="0">
                  <c:v>wilo top-rl 25/7,5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Kiertopumput!$D$20:$S$20</c:f>
              <c:numCache>
                <c:formatCode>0.0</c:formatCode>
                <c:ptCount val="16"/>
                <c:pt idx="0">
                  <c:v>71.191170000000014</c:v>
                </c:pt>
                <c:pt idx="1">
                  <c:v>70.241954399999997</c:v>
                </c:pt>
                <c:pt idx="2">
                  <c:v>69.292738800000009</c:v>
                </c:pt>
                <c:pt idx="3">
                  <c:v>68.343523199999993</c:v>
                </c:pt>
                <c:pt idx="4">
                  <c:v>67.394307600000005</c:v>
                </c:pt>
                <c:pt idx="5">
                  <c:v>66.445092000000017</c:v>
                </c:pt>
                <c:pt idx="6">
                  <c:v>65.116190160000002</c:v>
                </c:pt>
                <c:pt idx="7">
                  <c:v>63.787288320000016</c:v>
                </c:pt>
                <c:pt idx="8">
                  <c:v>62.458386480000009</c:v>
                </c:pt>
                <c:pt idx="9">
                  <c:v>61.129484640000008</c:v>
                </c:pt>
                <c:pt idx="10">
                  <c:v>59.800582800000008</c:v>
                </c:pt>
                <c:pt idx="11">
                  <c:v>58.09199472000001</c:v>
                </c:pt>
                <c:pt idx="12">
                  <c:v>56.383406640000011</c:v>
                </c:pt>
                <c:pt idx="13">
                  <c:v>54.674818559999999</c:v>
                </c:pt>
                <c:pt idx="14">
                  <c:v>52.966230480000007</c:v>
                </c:pt>
                <c:pt idx="15">
                  <c:v>51.257642400000009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197056"/>
        <c:axId val="49199360"/>
      </c:lineChart>
      <c:catAx>
        <c:axId val="4919705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8103237095363065"/>
              <c:y val="0.89655627605372856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49199360"/>
        <c:crosses val="autoZero"/>
        <c:auto val="1"/>
        <c:lblAlgn val="ctr"/>
        <c:lblOffset val="100"/>
        <c:noMultiLvlLbl val="0"/>
      </c:catAx>
      <c:valAx>
        <c:axId val="49199360"/>
        <c:scaling>
          <c:orientation val="minMax"/>
          <c:max val="12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5.4656598345918732E-2"/>
              <c:y val="4.7323220626833418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49197056"/>
        <c:crosses val="autoZero"/>
        <c:crossBetween val="midCat"/>
      </c:valAx>
    </c:plotArea>
    <c:legend>
      <c:legendPos val="r"/>
      <c:layout/>
      <c:overlay val="0"/>
      <c:spPr>
        <a:effectLst>
          <a:outerShdw blurRad="50800" dist="50800" dir="5400000" algn="ctr" rotWithShape="0">
            <a:schemeClr val="bg1"/>
          </a:outerShdw>
        </a:effectLst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10</xdr:row>
      <xdr:rowOff>114300</xdr:rowOff>
    </xdr:from>
    <xdr:to>
      <xdr:col>31</xdr:col>
      <xdr:colOff>409575</xdr:colOff>
      <xdr:row>27</xdr:row>
      <xdr:rowOff>114300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0</xdr:row>
      <xdr:rowOff>0</xdr:rowOff>
    </xdr:from>
    <xdr:to>
      <xdr:col>24</xdr:col>
      <xdr:colOff>190500</xdr:colOff>
      <xdr:row>23</xdr:row>
      <xdr:rowOff>57150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152400</xdr:rowOff>
    </xdr:from>
    <xdr:to>
      <xdr:col>22</xdr:col>
      <xdr:colOff>0</xdr:colOff>
      <xdr:row>38</xdr:row>
      <xdr:rowOff>152400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13</xdr:row>
      <xdr:rowOff>180975</xdr:rowOff>
    </xdr:from>
    <xdr:to>
      <xdr:col>21</xdr:col>
      <xdr:colOff>276225</xdr:colOff>
      <xdr:row>34</xdr:row>
      <xdr:rowOff>85724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361951</xdr:colOff>
      <xdr:row>3</xdr:row>
      <xdr:rowOff>85725</xdr:rowOff>
    </xdr:from>
    <xdr:to>
      <xdr:col>17</xdr:col>
      <xdr:colOff>190501</xdr:colOff>
      <xdr:row>32</xdr:row>
      <xdr:rowOff>180975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6"/>
  <sheetViews>
    <sheetView topLeftCell="A7" workbookViewId="0">
      <selection activeCell="E16" sqref="E16"/>
    </sheetView>
  </sheetViews>
  <sheetFormatPr defaultColWidth="7.140625" defaultRowHeight="15" x14ac:dyDescent="0.25"/>
  <cols>
    <col min="1" max="3" width="7.28515625" bestFit="1" customWidth="1"/>
    <col min="4" max="15" width="7.5703125" bestFit="1" customWidth="1"/>
  </cols>
  <sheetData>
    <row r="2" spans="1:21" x14ac:dyDescent="0.25">
      <c r="B2" t="s">
        <v>2</v>
      </c>
    </row>
    <row r="4" spans="1:21" x14ac:dyDescent="0.25">
      <c r="A4" t="s">
        <v>0</v>
      </c>
      <c r="B4" t="s">
        <v>1</v>
      </c>
    </row>
    <row r="5" spans="1:21" x14ac:dyDescent="0.25">
      <c r="A5">
        <v>0</v>
      </c>
      <c r="B5">
        <v>200</v>
      </c>
      <c r="C5">
        <v>400</v>
      </c>
      <c r="D5">
        <v>600</v>
      </c>
      <c r="E5">
        <v>800</v>
      </c>
      <c r="F5">
        <v>1000</v>
      </c>
      <c r="G5">
        <v>1200</v>
      </c>
      <c r="H5">
        <v>1400</v>
      </c>
      <c r="I5">
        <v>1600</v>
      </c>
      <c r="J5">
        <v>1800</v>
      </c>
      <c r="K5">
        <v>2000</v>
      </c>
      <c r="L5">
        <v>2200</v>
      </c>
      <c r="M5">
        <v>2400</v>
      </c>
      <c r="N5">
        <v>2600</v>
      </c>
      <c r="O5">
        <v>2800</v>
      </c>
      <c r="P5">
        <v>3000</v>
      </c>
      <c r="Q5">
        <v>3200</v>
      </c>
      <c r="R5">
        <v>3400</v>
      </c>
      <c r="S5">
        <v>3600</v>
      </c>
      <c r="T5">
        <v>3800</v>
      </c>
      <c r="U5">
        <v>4000</v>
      </c>
    </row>
    <row r="6" spans="1:21" x14ac:dyDescent="0.25">
      <c r="A6" t="s">
        <v>16</v>
      </c>
    </row>
    <row r="7" spans="1:21" x14ac:dyDescent="0.25">
      <c r="A7" s="1">
        <f t="shared" ref="A7:U7" si="0">A5*0.9676/3600</f>
        <v>0</v>
      </c>
      <c r="B7" s="1">
        <f t="shared" si="0"/>
        <v>5.3755555555555556E-2</v>
      </c>
      <c r="C7" s="1">
        <f t="shared" si="0"/>
        <v>0.10751111111111111</v>
      </c>
      <c r="D7" s="1">
        <f t="shared" si="0"/>
        <v>0.16126666666666667</v>
      </c>
      <c r="E7" s="1">
        <f t="shared" si="0"/>
        <v>0.21502222222222223</v>
      </c>
      <c r="F7" s="1">
        <f t="shared" si="0"/>
        <v>0.26877777777777778</v>
      </c>
      <c r="G7" s="1">
        <f t="shared" si="0"/>
        <v>0.32253333333333334</v>
      </c>
      <c r="H7" s="1">
        <f t="shared" si="0"/>
        <v>0.37628888888888889</v>
      </c>
      <c r="I7" s="1">
        <f t="shared" si="0"/>
        <v>0.43004444444444445</v>
      </c>
      <c r="J7" s="1">
        <f t="shared" si="0"/>
        <v>0.48380000000000001</v>
      </c>
      <c r="K7" s="1">
        <f t="shared" si="0"/>
        <v>0.53755555555555556</v>
      </c>
      <c r="L7" s="1">
        <f t="shared" si="0"/>
        <v>0.59131111111111123</v>
      </c>
      <c r="M7" s="1">
        <f t="shared" si="0"/>
        <v>0.64506666666666668</v>
      </c>
      <c r="N7" s="1">
        <f t="shared" si="0"/>
        <v>0.69882222222222223</v>
      </c>
      <c r="O7" s="1">
        <f t="shared" si="0"/>
        <v>0.75257777777777779</v>
      </c>
      <c r="P7" s="1">
        <f t="shared" si="0"/>
        <v>0.80633333333333335</v>
      </c>
      <c r="Q7" s="1">
        <f t="shared" si="0"/>
        <v>0.8600888888888889</v>
      </c>
      <c r="R7" s="1">
        <f t="shared" si="0"/>
        <v>0.91384444444444446</v>
      </c>
      <c r="S7" s="1">
        <f t="shared" si="0"/>
        <v>0.96760000000000002</v>
      </c>
      <c r="T7" s="1">
        <f t="shared" si="0"/>
        <v>1.0213555555555556</v>
      </c>
      <c r="U7" s="1">
        <f t="shared" si="0"/>
        <v>1.0751111111111111</v>
      </c>
    </row>
    <row r="8" spans="1:21" x14ac:dyDescent="0.25">
      <c r="A8" s="4" t="s">
        <v>53</v>
      </c>
    </row>
    <row r="9" spans="1:21" x14ac:dyDescent="0.25">
      <c r="A9">
        <v>0</v>
      </c>
      <c r="B9">
        <v>200</v>
      </c>
      <c r="C9">
        <v>400</v>
      </c>
      <c r="D9">
        <v>600</v>
      </c>
      <c r="E9">
        <v>800</v>
      </c>
      <c r="F9">
        <v>1000</v>
      </c>
      <c r="G9">
        <v>1200</v>
      </c>
      <c r="H9">
        <v>1400</v>
      </c>
      <c r="I9">
        <v>1600</v>
      </c>
      <c r="J9">
        <v>1800</v>
      </c>
      <c r="K9">
        <v>2000</v>
      </c>
      <c r="L9">
        <v>2200</v>
      </c>
      <c r="M9">
        <v>2400</v>
      </c>
      <c r="N9">
        <v>2600</v>
      </c>
      <c r="O9">
        <v>2800</v>
      </c>
      <c r="P9">
        <v>3000</v>
      </c>
    </row>
    <row r="10" spans="1:21" x14ac:dyDescent="0.25">
      <c r="A10">
        <v>0</v>
      </c>
      <c r="B10" s="4">
        <v>0.5</v>
      </c>
      <c r="C10" s="4">
        <v>1.2</v>
      </c>
      <c r="D10" s="4">
        <v>2.1</v>
      </c>
      <c r="E10" s="4">
        <v>3.2</v>
      </c>
      <c r="F10" s="4">
        <v>4.5</v>
      </c>
      <c r="G10" s="4">
        <v>5.9</v>
      </c>
      <c r="H10" s="4">
        <v>7.4</v>
      </c>
      <c r="I10" s="4">
        <v>9.1999999999999993</v>
      </c>
      <c r="J10" s="4">
        <v>11.2</v>
      </c>
      <c r="K10" s="4">
        <v>13.4</v>
      </c>
      <c r="L10" s="4">
        <v>15.7</v>
      </c>
      <c r="M10" s="4">
        <v>18.2</v>
      </c>
      <c r="N10" s="4">
        <v>20.8</v>
      </c>
      <c r="O10" s="4">
        <v>23.6</v>
      </c>
      <c r="P10" s="4">
        <v>26.4</v>
      </c>
    </row>
    <row r="11" spans="1:21" x14ac:dyDescent="0.25">
      <c r="A11" t="s">
        <v>17</v>
      </c>
    </row>
    <row r="12" spans="1:21" x14ac:dyDescent="0.25">
      <c r="A12">
        <v>110</v>
      </c>
      <c r="B12">
        <v>110</v>
      </c>
      <c r="C12">
        <v>111</v>
      </c>
      <c r="D12">
        <v>111</v>
      </c>
      <c r="E12">
        <v>112</v>
      </c>
      <c r="F12">
        <v>112</v>
      </c>
      <c r="G12">
        <v>113</v>
      </c>
      <c r="H12">
        <v>110</v>
      </c>
      <c r="I12">
        <v>106</v>
      </c>
      <c r="J12">
        <v>104</v>
      </c>
      <c r="K12">
        <v>102</v>
      </c>
      <c r="L12">
        <v>100</v>
      </c>
      <c r="M12">
        <v>99</v>
      </c>
      <c r="N12">
        <v>95</v>
      </c>
      <c r="O12">
        <v>92</v>
      </c>
    </row>
    <row r="13" spans="1:21" x14ac:dyDescent="0.25">
      <c r="A13" t="s">
        <v>15</v>
      </c>
      <c r="Q13" s="24" t="s">
        <v>50</v>
      </c>
      <c r="R13" s="25"/>
      <c r="S13" s="25"/>
      <c r="T13" s="26"/>
    </row>
    <row r="14" spans="1:21" x14ac:dyDescent="0.25">
      <c r="A14">
        <v>101</v>
      </c>
      <c r="B14">
        <v>100.5</v>
      </c>
      <c r="C14">
        <v>100.5</v>
      </c>
      <c r="D14">
        <v>100</v>
      </c>
      <c r="E14">
        <v>100</v>
      </c>
      <c r="F14">
        <v>99</v>
      </c>
      <c r="G14">
        <v>98</v>
      </c>
      <c r="H14">
        <v>93</v>
      </c>
      <c r="I14">
        <v>86.5</v>
      </c>
      <c r="J14">
        <v>82.5</v>
      </c>
      <c r="K14">
        <v>77.5</v>
      </c>
      <c r="L14">
        <v>70</v>
      </c>
      <c r="M14">
        <v>64</v>
      </c>
      <c r="N14">
        <v>53</v>
      </c>
      <c r="O14">
        <v>45</v>
      </c>
    </row>
    <row r="15" spans="1:21" x14ac:dyDescent="0.25">
      <c r="A15" s="4" t="s">
        <v>54</v>
      </c>
    </row>
    <row r="16" spans="1:21" x14ac:dyDescent="0.25">
      <c r="A16" s="11">
        <f t="shared" ref="A16:O16" si="1">A12*9.81/10-A14</f>
        <v>6.9100000000000108</v>
      </c>
      <c r="B16" s="11">
        <f t="shared" si="1"/>
        <v>7.4100000000000108</v>
      </c>
      <c r="C16" s="11">
        <f t="shared" si="1"/>
        <v>8.3910000000000053</v>
      </c>
      <c r="D16" s="11">
        <f t="shared" si="1"/>
        <v>8.8910000000000053</v>
      </c>
      <c r="E16" s="11">
        <f t="shared" si="1"/>
        <v>9.8719999999999999</v>
      </c>
      <c r="F16" s="11">
        <f t="shared" si="1"/>
        <v>10.872</v>
      </c>
      <c r="G16" s="11">
        <f t="shared" si="1"/>
        <v>12.852999999999994</v>
      </c>
      <c r="H16" s="11">
        <f t="shared" si="1"/>
        <v>14.910000000000011</v>
      </c>
      <c r="I16" s="11">
        <f t="shared" si="1"/>
        <v>17.486000000000018</v>
      </c>
      <c r="J16" s="11">
        <f t="shared" si="1"/>
        <v>19.524000000000001</v>
      </c>
      <c r="K16" s="11">
        <f t="shared" si="1"/>
        <v>22.561999999999998</v>
      </c>
      <c r="L16" s="11">
        <f t="shared" si="1"/>
        <v>28.099999999999994</v>
      </c>
      <c r="M16" s="11">
        <f t="shared" si="1"/>
        <v>33.119</v>
      </c>
      <c r="N16" s="11">
        <f t="shared" si="1"/>
        <v>40.195000000000007</v>
      </c>
      <c r="O16" s="11">
        <f t="shared" si="1"/>
        <v>45.25200000000001</v>
      </c>
    </row>
    <row r="18" spans="1:22" x14ac:dyDescent="0.25">
      <c r="A18" s="4" t="s">
        <v>47</v>
      </c>
    </row>
    <row r="19" spans="1:22" x14ac:dyDescent="0.25">
      <c r="A19">
        <v>0</v>
      </c>
      <c r="B19">
        <v>200</v>
      </c>
      <c r="C19">
        <v>400</v>
      </c>
      <c r="D19">
        <v>600</v>
      </c>
      <c r="E19">
        <v>800</v>
      </c>
      <c r="F19">
        <v>1000</v>
      </c>
      <c r="G19">
        <v>1200</v>
      </c>
      <c r="H19">
        <v>1400</v>
      </c>
      <c r="I19">
        <v>1600</v>
      </c>
      <c r="J19">
        <v>1800</v>
      </c>
      <c r="K19">
        <v>2000</v>
      </c>
      <c r="L19">
        <v>2200</v>
      </c>
      <c r="M19">
        <v>2400</v>
      </c>
      <c r="N19">
        <v>2600</v>
      </c>
      <c r="O19">
        <v>2800</v>
      </c>
      <c r="P19">
        <v>3000</v>
      </c>
      <c r="Q19">
        <v>3200</v>
      </c>
      <c r="R19">
        <v>3400</v>
      </c>
      <c r="S19">
        <v>3600</v>
      </c>
      <c r="T19">
        <v>3800</v>
      </c>
      <c r="U19">
        <v>4000</v>
      </c>
      <c r="V19" t="s">
        <v>1</v>
      </c>
    </row>
    <row r="20" spans="1:22" x14ac:dyDescent="0.25">
      <c r="A20" s="19">
        <v>0</v>
      </c>
      <c r="B20" s="20">
        <v>0.37628888888888901</v>
      </c>
      <c r="C20" s="19">
        <v>0.65149999999999997</v>
      </c>
      <c r="D20" s="19">
        <v>1.1659999999999999</v>
      </c>
      <c r="E20" s="19">
        <v>1.8080000000000001</v>
      </c>
      <c r="F20" s="19">
        <v>2.5419999999999998</v>
      </c>
      <c r="G20" s="19">
        <v>3.36</v>
      </c>
      <c r="H20" s="19">
        <v>4.2380000000000004</v>
      </c>
      <c r="I20" s="19">
        <v>5.2</v>
      </c>
      <c r="J20" s="19">
        <v>6.24</v>
      </c>
      <c r="K20" s="19">
        <v>7.34</v>
      </c>
      <c r="L20" s="19">
        <v>8.48</v>
      </c>
      <c r="M20" s="19">
        <v>9.6999999999999993</v>
      </c>
      <c r="N20" s="19">
        <v>11</v>
      </c>
      <c r="O20" s="19">
        <v>12.4</v>
      </c>
      <c r="P20" s="19">
        <v>13.9</v>
      </c>
      <c r="Q20" s="19">
        <v>15.5</v>
      </c>
      <c r="R20" s="19">
        <v>17.2</v>
      </c>
      <c r="S20" s="19">
        <v>19</v>
      </c>
      <c r="T20" s="19">
        <v>20.8</v>
      </c>
      <c r="U20" s="18">
        <v>22.7</v>
      </c>
      <c r="V20" t="s">
        <v>5</v>
      </c>
    </row>
    <row r="23" spans="1:22" x14ac:dyDescent="0.25">
      <c r="A23" s="4" t="s">
        <v>45</v>
      </c>
    </row>
    <row r="25" spans="1:22" x14ac:dyDescent="0.25">
      <c r="B25" t="s">
        <v>46</v>
      </c>
      <c r="D25" s="18">
        <v>2</v>
      </c>
      <c r="E25" t="s">
        <v>22</v>
      </c>
    </row>
    <row r="26" spans="1:22" x14ac:dyDescent="0.25">
      <c r="B26" t="s">
        <v>33</v>
      </c>
      <c r="D26" s="18">
        <v>6</v>
      </c>
      <c r="E26" t="s">
        <v>35</v>
      </c>
      <c r="F26">
        <v>0.82899999999999996</v>
      </c>
    </row>
    <row r="27" spans="1:22" x14ac:dyDescent="0.25">
      <c r="B27" t="s">
        <v>34</v>
      </c>
      <c r="D27" s="18">
        <v>1</v>
      </c>
      <c r="E27" t="s">
        <v>35</v>
      </c>
      <c r="F27">
        <v>0.59199999999999997</v>
      </c>
    </row>
    <row r="28" spans="1:22" x14ac:dyDescent="0.25">
      <c r="B28" s="13" t="s">
        <v>38</v>
      </c>
      <c r="D28" s="29">
        <f>F26*D26+F27*D27+D25</f>
        <v>7.5659999999999998</v>
      </c>
      <c r="E28" s="13" t="s">
        <v>22</v>
      </c>
    </row>
    <row r="30" spans="1:22" x14ac:dyDescent="0.25">
      <c r="A30" s="4" t="s">
        <v>49</v>
      </c>
    </row>
    <row r="31" spans="1:22" x14ac:dyDescent="0.25">
      <c r="A31">
        <v>0</v>
      </c>
      <c r="B31">
        <v>200</v>
      </c>
      <c r="C31">
        <v>400</v>
      </c>
      <c r="D31">
        <v>600</v>
      </c>
      <c r="E31">
        <v>800</v>
      </c>
      <c r="F31">
        <v>1000</v>
      </c>
      <c r="G31">
        <v>1200</v>
      </c>
      <c r="H31">
        <v>1400</v>
      </c>
      <c r="I31">
        <v>1600</v>
      </c>
      <c r="J31">
        <v>1800</v>
      </c>
      <c r="K31">
        <v>2000</v>
      </c>
      <c r="L31">
        <v>2200</v>
      </c>
      <c r="M31">
        <v>2400</v>
      </c>
      <c r="N31">
        <v>2600</v>
      </c>
      <c r="O31">
        <v>2800</v>
      </c>
      <c r="P31">
        <v>3000</v>
      </c>
      <c r="Q31">
        <v>3200</v>
      </c>
      <c r="R31">
        <v>3400</v>
      </c>
      <c r="S31">
        <v>3600</v>
      </c>
      <c r="T31">
        <v>3800</v>
      </c>
      <c r="U31">
        <v>4000</v>
      </c>
      <c r="V31" t="s">
        <v>1</v>
      </c>
    </row>
    <row r="32" spans="1:22" x14ac:dyDescent="0.25">
      <c r="A32" s="19">
        <f>$D$28/10*Yhdysputkisto!F$9</f>
        <v>0</v>
      </c>
      <c r="B32" s="19">
        <f>$D$28/10*Yhdysputkisto!G$9</f>
        <v>0.24211199999999999</v>
      </c>
      <c r="C32" s="19">
        <f>$D$28/10*Yhdysputkisto!H$9</f>
        <v>0.48422399999999999</v>
      </c>
      <c r="D32" s="19">
        <f>$D$28/10*Yhdysputkisto!I$9</f>
        <v>0.72633599999999987</v>
      </c>
      <c r="E32" s="19">
        <f>$D$28/10*Yhdysputkisto!J$9</f>
        <v>0.97601399999999994</v>
      </c>
      <c r="F32" s="19">
        <f>$D$28/10*Yhdysputkisto!K$9</f>
        <v>1.2105600000000001</v>
      </c>
      <c r="G32" s="19">
        <f>$D$28/10*Yhdysputkisto!L$9</f>
        <v>2.72376</v>
      </c>
      <c r="H32" s="19">
        <f>$D$28/10*Yhdysputkisto!M$9</f>
        <v>3.4803599999999992</v>
      </c>
      <c r="I32" s="19">
        <f>$D$28/10*Yhdysputkisto!N$9</f>
        <v>4.46394</v>
      </c>
      <c r="J32" s="19">
        <f>$D$28/10*Yhdysputkisto!O$9</f>
        <v>5.2961999999999998</v>
      </c>
      <c r="K32" s="19">
        <f>$D$28/10*Yhdysputkisto!P$9</f>
        <v>6.506759999999999</v>
      </c>
      <c r="L32" s="19">
        <f>$D$28/10*Yhdysputkisto!Q$9</f>
        <v>7.641659999999999</v>
      </c>
      <c r="M32" s="19">
        <f>$D$28/10*Yhdysputkisto!R$9</f>
        <v>8.8522199999999991</v>
      </c>
      <c r="N32" s="19">
        <f>$D$28/10*Yhdysputkisto!S$9</f>
        <v>10.138439999999999</v>
      </c>
      <c r="O32" s="19">
        <f>$D$28/10*Yhdysputkisto!T$9</f>
        <v>11.575979999999999</v>
      </c>
      <c r="P32" s="19">
        <f>$D$28/10*Yhdysputkisto!U$9</f>
        <v>12.8622</v>
      </c>
      <c r="Q32" s="19">
        <f>$D$28/10*Yhdysputkisto!V$9</f>
        <v>14.526719999999997</v>
      </c>
      <c r="R32" s="19">
        <f>$D$28/10*Yhdysputkisto!W$9</f>
        <v>16.115579999999998</v>
      </c>
      <c r="S32" s="19">
        <f>$D$28/10*Yhdysputkisto!X$9</f>
        <v>17.780099999999997</v>
      </c>
      <c r="T32" s="19">
        <f>$D$28/10*Yhdysputkisto!Y$9</f>
        <v>19.52028</v>
      </c>
      <c r="U32" s="19">
        <f>$D$28/10*Yhdysputkisto!Z$9</f>
        <v>21.184799999999999</v>
      </c>
      <c r="V32" t="s">
        <v>5</v>
      </c>
    </row>
    <row r="34" spans="1:22" x14ac:dyDescent="0.25">
      <c r="A34" s="4" t="s">
        <v>48</v>
      </c>
    </row>
    <row r="35" spans="1:22" x14ac:dyDescent="0.25">
      <c r="A35">
        <v>0</v>
      </c>
      <c r="B35">
        <v>200</v>
      </c>
      <c r="C35">
        <v>400</v>
      </c>
      <c r="D35">
        <v>600</v>
      </c>
      <c r="E35">
        <v>800</v>
      </c>
      <c r="F35">
        <v>1000</v>
      </c>
      <c r="G35">
        <v>1200</v>
      </c>
      <c r="H35">
        <v>1400</v>
      </c>
      <c r="I35">
        <v>1600</v>
      </c>
      <c r="J35">
        <v>1800</v>
      </c>
      <c r="K35">
        <v>2000</v>
      </c>
      <c r="L35">
        <v>2200</v>
      </c>
      <c r="M35">
        <v>2400</v>
      </c>
      <c r="N35">
        <v>2600</v>
      </c>
      <c r="O35">
        <v>2800</v>
      </c>
      <c r="P35">
        <v>3000</v>
      </c>
      <c r="Q35">
        <v>3200</v>
      </c>
      <c r="R35">
        <v>3400</v>
      </c>
      <c r="S35">
        <v>3600</v>
      </c>
      <c r="T35">
        <v>3800</v>
      </c>
      <c r="U35">
        <v>4000</v>
      </c>
      <c r="V35" t="s">
        <v>1</v>
      </c>
    </row>
    <row r="36" spans="1:22" x14ac:dyDescent="0.25">
      <c r="A36" s="20">
        <f>A32+A20</f>
        <v>0</v>
      </c>
      <c r="B36" s="20">
        <f t="shared" ref="B36:U36" si="2">B32+B20</f>
        <v>0.618400888888889</v>
      </c>
      <c r="C36" s="20">
        <f t="shared" si="2"/>
        <v>1.135724</v>
      </c>
      <c r="D36" s="20">
        <f t="shared" si="2"/>
        <v>1.8923359999999998</v>
      </c>
      <c r="E36" s="20">
        <f t="shared" si="2"/>
        <v>2.784014</v>
      </c>
      <c r="F36" s="20">
        <f t="shared" si="2"/>
        <v>3.7525599999999999</v>
      </c>
      <c r="G36" s="20">
        <f t="shared" si="2"/>
        <v>6.0837599999999998</v>
      </c>
      <c r="H36" s="20">
        <f t="shared" si="2"/>
        <v>7.7183599999999997</v>
      </c>
      <c r="I36" s="20">
        <f t="shared" si="2"/>
        <v>9.6639400000000002</v>
      </c>
      <c r="J36" s="20">
        <f t="shared" si="2"/>
        <v>11.536200000000001</v>
      </c>
      <c r="K36" s="20">
        <f t="shared" si="2"/>
        <v>13.84676</v>
      </c>
      <c r="L36" s="20">
        <f t="shared" si="2"/>
        <v>16.121659999999999</v>
      </c>
      <c r="M36" s="20">
        <f t="shared" si="2"/>
        <v>18.552219999999998</v>
      </c>
      <c r="N36" s="20">
        <f t="shared" si="2"/>
        <v>21.138439999999999</v>
      </c>
      <c r="O36" s="20">
        <f t="shared" si="2"/>
        <v>23.97598</v>
      </c>
      <c r="P36" s="20">
        <f t="shared" si="2"/>
        <v>26.7622</v>
      </c>
      <c r="Q36" s="20">
        <f t="shared" si="2"/>
        <v>30.026719999999997</v>
      </c>
      <c r="R36" s="20">
        <f t="shared" si="2"/>
        <v>33.315579999999997</v>
      </c>
      <c r="S36" s="20">
        <f t="shared" si="2"/>
        <v>36.780099999999997</v>
      </c>
      <c r="T36" s="20">
        <f t="shared" si="2"/>
        <v>40.320279999999997</v>
      </c>
      <c r="U36" s="20">
        <f t="shared" si="2"/>
        <v>43.884799999999998</v>
      </c>
      <c r="V36" t="s">
        <v>5</v>
      </c>
    </row>
  </sheetData>
  <mergeCells count="1">
    <mergeCell ref="Q13:T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27"/>
  <sheetViews>
    <sheetView workbookViewId="0">
      <selection activeCell="E14" sqref="E14"/>
    </sheetView>
  </sheetViews>
  <sheetFormatPr defaultColWidth="7.7109375" defaultRowHeight="15" x14ac:dyDescent="0.25"/>
  <cols>
    <col min="2" max="2" width="9" customWidth="1"/>
  </cols>
  <sheetData>
    <row r="3" spans="1:9" x14ac:dyDescent="0.25">
      <c r="A3" s="4" t="s">
        <v>3</v>
      </c>
      <c r="B3">
        <f t="shared" ref="B3:D3" si="0">3600*B4</f>
        <v>360</v>
      </c>
      <c r="C3">
        <f t="shared" si="0"/>
        <v>1080</v>
      </c>
      <c r="D3">
        <f t="shared" si="0"/>
        <v>1440</v>
      </c>
      <c r="E3">
        <f>3600*E4</f>
        <v>3636</v>
      </c>
      <c r="F3">
        <f t="shared" ref="F3:G3" si="1">3600*F4</f>
        <v>7307.9999999999991</v>
      </c>
      <c r="G3">
        <f t="shared" si="1"/>
        <v>9468</v>
      </c>
      <c r="H3" t="s">
        <v>1</v>
      </c>
    </row>
    <row r="4" spans="1:9" x14ac:dyDescent="0.25">
      <c r="B4">
        <v>0.1</v>
      </c>
      <c r="C4">
        <v>0.3</v>
      </c>
      <c r="D4">
        <v>0.4</v>
      </c>
      <c r="E4">
        <v>1.01</v>
      </c>
      <c r="F4">
        <v>2.0299999999999998</v>
      </c>
      <c r="G4">
        <v>2.63</v>
      </c>
      <c r="H4" t="s">
        <v>18</v>
      </c>
    </row>
    <row r="5" spans="1:9" x14ac:dyDescent="0.25">
      <c r="B5">
        <v>6.75</v>
      </c>
      <c r="C5">
        <v>9.89</v>
      </c>
      <c r="D5">
        <v>10.78</v>
      </c>
      <c r="E5">
        <v>20.85</v>
      </c>
      <c r="F5">
        <v>67.52</v>
      </c>
      <c r="G5">
        <v>114.65</v>
      </c>
      <c r="H5" t="s">
        <v>5</v>
      </c>
    </row>
    <row r="7" spans="1:9" x14ac:dyDescent="0.25">
      <c r="A7" s="4" t="s">
        <v>4</v>
      </c>
      <c r="B7">
        <f>B8*3600</f>
        <v>1512</v>
      </c>
      <c r="C7">
        <f>C8*3600</f>
        <v>4032.0000000000005</v>
      </c>
      <c r="D7">
        <f t="shared" ref="D7:H7" si="2">D8*3600</f>
        <v>6696</v>
      </c>
      <c r="E7">
        <f t="shared" si="2"/>
        <v>9216</v>
      </c>
      <c r="F7">
        <f t="shared" si="2"/>
        <v>13104</v>
      </c>
      <c r="G7">
        <f t="shared" si="2"/>
        <v>17136</v>
      </c>
      <c r="H7">
        <f t="shared" si="2"/>
        <v>22932</v>
      </c>
      <c r="I7" t="s">
        <v>1</v>
      </c>
    </row>
    <row r="8" spans="1:9" x14ac:dyDescent="0.25">
      <c r="B8">
        <v>0.42</v>
      </c>
      <c r="C8">
        <v>1.1200000000000001</v>
      </c>
      <c r="D8">
        <v>1.86</v>
      </c>
      <c r="E8">
        <v>2.56</v>
      </c>
      <c r="F8">
        <v>3.64</v>
      </c>
      <c r="G8">
        <v>4.76</v>
      </c>
      <c r="H8">
        <v>6.37</v>
      </c>
      <c r="I8" t="s">
        <v>18</v>
      </c>
    </row>
    <row r="9" spans="1:9" x14ac:dyDescent="0.25">
      <c r="B9">
        <v>2.2999999999999998</v>
      </c>
      <c r="C9">
        <v>5.56</v>
      </c>
      <c r="D9">
        <v>9.52</v>
      </c>
      <c r="E9">
        <v>19.059999999999999</v>
      </c>
      <c r="F9">
        <v>37.65</v>
      </c>
      <c r="G9">
        <v>64.02</v>
      </c>
      <c r="H9">
        <v>113.87</v>
      </c>
      <c r="I9" t="s">
        <v>5</v>
      </c>
    </row>
    <row r="24" spans="2:27" ht="15.75" thickBot="1" x14ac:dyDescent="0.3"/>
    <row r="25" spans="2:27" ht="15.75" thickBot="1" x14ac:dyDescent="0.3">
      <c r="B25" s="6"/>
      <c r="C25" s="14">
        <v>0</v>
      </c>
      <c r="D25" s="15">
        <v>200</v>
      </c>
      <c r="E25" s="15">
        <v>400</v>
      </c>
      <c r="F25" s="15">
        <v>600</v>
      </c>
      <c r="G25" s="15">
        <v>800</v>
      </c>
      <c r="H25" s="15">
        <v>1000</v>
      </c>
      <c r="I25" s="15">
        <v>1200</v>
      </c>
      <c r="J25" s="15">
        <v>1400</v>
      </c>
      <c r="K25" s="15">
        <v>1600</v>
      </c>
      <c r="L25" s="15">
        <v>1800</v>
      </c>
      <c r="M25" s="15">
        <v>2000</v>
      </c>
      <c r="N25" s="15">
        <v>2200</v>
      </c>
      <c r="O25" s="15">
        <v>2400</v>
      </c>
      <c r="P25" s="15">
        <v>2600</v>
      </c>
      <c r="Q25" s="15">
        <v>2800</v>
      </c>
      <c r="R25" s="15">
        <v>3000</v>
      </c>
      <c r="S25" s="16">
        <v>3200</v>
      </c>
      <c r="T25" s="16">
        <v>3400</v>
      </c>
      <c r="U25" s="16">
        <v>3600</v>
      </c>
      <c r="V25" s="16">
        <v>3800</v>
      </c>
      <c r="W25" s="17">
        <v>4000</v>
      </c>
    </row>
    <row r="26" spans="2:27" ht="15.75" thickBot="1" x14ac:dyDescent="0.3">
      <c r="B26" s="7" t="s">
        <v>3</v>
      </c>
      <c r="C26" s="21">
        <v>0</v>
      </c>
      <c r="D26" s="22">
        <v>7.2</v>
      </c>
      <c r="E26" s="22">
        <v>7.6</v>
      </c>
      <c r="F26" s="22">
        <v>8</v>
      </c>
      <c r="G26" s="22">
        <v>8.4</v>
      </c>
      <c r="H26" s="22">
        <v>8.9</v>
      </c>
      <c r="I26" s="22">
        <v>9.5</v>
      </c>
      <c r="J26" s="22">
        <v>10</v>
      </c>
      <c r="K26" s="22">
        <v>10.7</v>
      </c>
      <c r="L26" s="22">
        <v>11.5</v>
      </c>
      <c r="M26" s="22">
        <v>12.3</v>
      </c>
      <c r="N26" s="22">
        <v>13.2</v>
      </c>
      <c r="O26" s="22">
        <v>14.2</v>
      </c>
      <c r="P26" s="22">
        <v>15.1</v>
      </c>
      <c r="Q26" s="22">
        <v>16.2</v>
      </c>
      <c r="R26" s="22">
        <v>17.399999999999999</v>
      </c>
      <c r="S26" s="22">
        <v>18.600000000000001</v>
      </c>
      <c r="T26" s="22">
        <v>20</v>
      </c>
      <c r="U26" s="22">
        <v>21.5</v>
      </c>
      <c r="V26" s="22">
        <v>23</v>
      </c>
      <c r="W26" s="23">
        <v>24.5</v>
      </c>
      <c r="X26" t="s">
        <v>5</v>
      </c>
      <c r="Y26" s="24" t="s">
        <v>52</v>
      </c>
      <c r="Z26" s="25"/>
      <c r="AA26" s="26"/>
    </row>
    <row r="27" spans="2:27" ht="15.75" thickBot="1" x14ac:dyDescent="0.3">
      <c r="B27" s="7" t="s">
        <v>4</v>
      </c>
      <c r="C27" s="8">
        <v>0</v>
      </c>
      <c r="D27" s="9">
        <v>2.2000000000000002</v>
      </c>
      <c r="E27" s="9">
        <v>2.2000000000000002</v>
      </c>
      <c r="F27" s="9">
        <v>2.2999999999999998</v>
      </c>
      <c r="G27" s="9">
        <v>2.2999999999999998</v>
      </c>
      <c r="H27" s="9">
        <v>2.4</v>
      </c>
      <c r="I27" s="9">
        <v>2.4</v>
      </c>
      <c r="J27" s="9">
        <v>2.5</v>
      </c>
      <c r="K27" s="9">
        <v>2.6</v>
      </c>
      <c r="L27" s="9">
        <v>2.7</v>
      </c>
      <c r="M27" s="9">
        <v>2.8</v>
      </c>
      <c r="N27" s="9">
        <v>2.8</v>
      </c>
      <c r="O27" s="9">
        <v>3</v>
      </c>
      <c r="P27" s="9">
        <v>3.2</v>
      </c>
      <c r="Q27" s="9">
        <v>3.3</v>
      </c>
      <c r="R27" s="9">
        <v>3.4</v>
      </c>
      <c r="S27" s="9">
        <v>3.7</v>
      </c>
      <c r="T27" s="9">
        <v>3.9</v>
      </c>
      <c r="U27" s="9">
        <v>4.2</v>
      </c>
      <c r="V27" s="9">
        <v>4.4000000000000004</v>
      </c>
      <c r="W27" s="10">
        <v>4.5999999999999996</v>
      </c>
      <c r="X27" t="s">
        <v>5</v>
      </c>
    </row>
  </sheetData>
  <mergeCells count="1">
    <mergeCell ref="Y26:AA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opLeftCell="A7" workbookViewId="0">
      <selection activeCell="C15" sqref="C15"/>
    </sheetView>
  </sheetViews>
  <sheetFormatPr defaultRowHeight="15" x14ac:dyDescent="0.25"/>
  <cols>
    <col min="1" max="2" width="6.5703125" customWidth="1"/>
    <col min="3" max="3" width="15.140625" customWidth="1"/>
    <col min="4" max="24" width="6.5703125" customWidth="1"/>
    <col min="25" max="25" width="10.5703125" bestFit="1" customWidth="1"/>
  </cols>
  <sheetData>
    <row r="1" spans="1:25" x14ac:dyDescent="0.25">
      <c r="D1" s="4" t="s">
        <v>10</v>
      </c>
    </row>
    <row r="2" spans="1:25" x14ac:dyDescent="0.25">
      <c r="D2" s="4">
        <v>0</v>
      </c>
      <c r="E2" s="4">
        <v>200</v>
      </c>
      <c r="F2" s="4">
        <v>400</v>
      </c>
      <c r="G2" s="4">
        <v>600</v>
      </c>
      <c r="H2" s="4">
        <v>800</v>
      </c>
      <c r="I2" s="4">
        <v>1000</v>
      </c>
      <c r="J2" s="4">
        <v>1200</v>
      </c>
      <c r="K2" s="4">
        <v>1400</v>
      </c>
      <c r="L2" s="4">
        <v>1600</v>
      </c>
      <c r="M2" s="4">
        <v>1800</v>
      </c>
      <c r="N2" s="4">
        <v>2000</v>
      </c>
      <c r="O2" s="4">
        <v>2200</v>
      </c>
      <c r="P2" s="4">
        <v>2400</v>
      </c>
      <c r="Q2" s="4">
        <v>2600</v>
      </c>
      <c r="R2" s="4">
        <v>2800</v>
      </c>
      <c r="S2" s="4">
        <v>3000</v>
      </c>
      <c r="T2" s="4">
        <v>3200</v>
      </c>
      <c r="U2" s="4">
        <v>3400</v>
      </c>
      <c r="V2" s="4">
        <v>3600</v>
      </c>
      <c r="W2" s="4">
        <v>3800</v>
      </c>
      <c r="X2" s="4">
        <v>4000</v>
      </c>
      <c r="Y2" s="4" t="s">
        <v>1</v>
      </c>
    </row>
    <row r="3" spans="1:25" x14ac:dyDescent="0.25">
      <c r="A3" s="4" t="s">
        <v>6</v>
      </c>
      <c r="B3" s="4"/>
      <c r="D3" s="5">
        <v>6.7</v>
      </c>
      <c r="E3" s="3">
        <v>6.7</v>
      </c>
      <c r="F3" s="3">
        <v>6.8</v>
      </c>
      <c r="G3" s="3">
        <v>6.8</v>
      </c>
      <c r="H3" s="3">
        <v>6.8</v>
      </c>
      <c r="I3" s="3">
        <v>6.7</v>
      </c>
      <c r="J3" s="3">
        <v>6.6</v>
      </c>
      <c r="K3" s="3">
        <v>6.5</v>
      </c>
      <c r="L3" s="3">
        <v>6.4</v>
      </c>
      <c r="M3" s="3">
        <v>6.2999999999999989</v>
      </c>
      <c r="N3" s="3">
        <v>5.8555555555555552</v>
      </c>
      <c r="O3" s="3">
        <v>5.4111111111111105</v>
      </c>
      <c r="P3" s="3">
        <v>4.9666666666666668</v>
      </c>
      <c r="Q3" s="3">
        <v>4.5222222222222221</v>
      </c>
      <c r="R3" s="3">
        <v>4.0777777777777775</v>
      </c>
      <c r="S3" s="3">
        <v>3.6333333333333337</v>
      </c>
      <c r="T3" s="3">
        <v>3.1888888888888896</v>
      </c>
      <c r="U3" s="3">
        <v>2.7444444444444454</v>
      </c>
      <c r="V3" s="3">
        <v>2.3000000000000007</v>
      </c>
      <c r="W3" s="3"/>
      <c r="X3" s="3"/>
    </row>
    <row r="4" spans="1:25" x14ac:dyDescent="0.25">
      <c r="A4" s="4" t="s">
        <v>7</v>
      </c>
      <c r="B4" s="4"/>
      <c r="D4" s="5">
        <v>8</v>
      </c>
      <c r="E4" s="3">
        <v>8.0181818181818176</v>
      </c>
      <c r="F4" s="3">
        <v>8.036363636363637</v>
      </c>
      <c r="G4" s="3">
        <v>8.0545454545454547</v>
      </c>
      <c r="H4" s="3">
        <v>8.0727272727272723</v>
      </c>
      <c r="I4" s="3">
        <v>8.0909090909090899</v>
      </c>
      <c r="J4" s="3">
        <v>8.1090909090909093</v>
      </c>
      <c r="K4" s="3">
        <v>8.127272727272727</v>
      </c>
      <c r="L4" s="3">
        <v>8.1454545454545446</v>
      </c>
      <c r="M4" s="3">
        <v>8.1636363636363622</v>
      </c>
      <c r="N4" s="3">
        <v>8.1818181818181817</v>
      </c>
      <c r="O4" s="3">
        <v>8.1999999999999993</v>
      </c>
      <c r="P4" s="3">
        <v>7.8666666666666663</v>
      </c>
      <c r="Q4" s="3">
        <v>7.5333333333333332</v>
      </c>
      <c r="R4" s="3">
        <v>7.2</v>
      </c>
      <c r="S4" s="3">
        <v>6.8666666666666671</v>
      </c>
      <c r="T4" s="3">
        <v>6.5333333333333341</v>
      </c>
      <c r="U4" s="3">
        <v>6.2000000000000011</v>
      </c>
      <c r="V4" s="3">
        <v>5.8666666666666689</v>
      </c>
      <c r="W4" s="3">
        <v>5.533333333333335</v>
      </c>
      <c r="X4" s="3">
        <v>5.2000000000000028</v>
      </c>
    </row>
    <row r="5" spans="1:25" x14ac:dyDescent="0.25">
      <c r="A5" s="4" t="s">
        <v>8</v>
      </c>
      <c r="B5" s="4"/>
      <c r="D5" s="5">
        <v>11.4</v>
      </c>
      <c r="E5" s="3">
        <v>11.4</v>
      </c>
      <c r="F5" s="3">
        <v>11.3</v>
      </c>
      <c r="G5" s="3">
        <v>11.3</v>
      </c>
      <c r="H5" s="3">
        <v>11.2</v>
      </c>
      <c r="I5" s="3">
        <v>11.2</v>
      </c>
      <c r="J5" s="3">
        <v>11.2</v>
      </c>
      <c r="K5" s="3">
        <v>11.1</v>
      </c>
      <c r="L5" s="3">
        <v>11</v>
      </c>
      <c r="M5" s="3">
        <v>10.9</v>
      </c>
      <c r="N5" s="3">
        <v>10.7</v>
      </c>
      <c r="O5" s="3">
        <v>10.600000000000001</v>
      </c>
      <c r="P5" s="3">
        <v>9.9777777777777779</v>
      </c>
      <c r="Q5" s="3">
        <v>9.3555555555555561</v>
      </c>
      <c r="R5" s="3">
        <v>8.7333333333333343</v>
      </c>
      <c r="S5" s="3">
        <v>8.1111111111111107</v>
      </c>
      <c r="T5" s="3">
        <v>7.4888888888888889</v>
      </c>
      <c r="U5" s="3">
        <v>6.8666666666666671</v>
      </c>
      <c r="V5" s="3">
        <v>6.2444444444444445</v>
      </c>
      <c r="W5" s="3">
        <v>5.6222222222222218</v>
      </c>
      <c r="X5" s="3">
        <v>5</v>
      </c>
    </row>
    <row r="6" spans="1:25" x14ac:dyDescent="0.25">
      <c r="A6" s="4" t="s">
        <v>9</v>
      </c>
      <c r="B6" s="4"/>
      <c r="D6" s="5">
        <v>11.6</v>
      </c>
      <c r="E6" s="3">
        <v>11.615</v>
      </c>
      <c r="F6" s="3">
        <v>11.629999999999999</v>
      </c>
      <c r="G6" s="3">
        <v>11.645</v>
      </c>
      <c r="H6" s="3">
        <v>11.66</v>
      </c>
      <c r="I6" s="3">
        <v>11.674999999999999</v>
      </c>
      <c r="J6" s="3">
        <v>11.69</v>
      </c>
      <c r="K6" s="3">
        <v>11.705</v>
      </c>
      <c r="L6" s="3">
        <v>11.719999999999999</v>
      </c>
      <c r="M6" s="3">
        <v>11.734999999999999</v>
      </c>
      <c r="N6" s="3">
        <v>11.75</v>
      </c>
      <c r="O6" s="3">
        <v>11.764999999999999</v>
      </c>
      <c r="P6" s="3">
        <v>11.78</v>
      </c>
      <c r="Q6" s="3">
        <v>11.795</v>
      </c>
      <c r="R6" s="3">
        <v>11.81</v>
      </c>
      <c r="S6" s="3">
        <v>11.824999999999999</v>
      </c>
      <c r="T6" s="3">
        <v>11.84</v>
      </c>
      <c r="U6" s="3">
        <v>11.855</v>
      </c>
      <c r="V6" s="3">
        <v>11.87</v>
      </c>
      <c r="W6" s="3">
        <v>11.885</v>
      </c>
      <c r="X6" s="3">
        <v>11.9</v>
      </c>
    </row>
    <row r="7" spans="1:25" x14ac:dyDescent="0.25">
      <c r="A7" s="4" t="s">
        <v>11</v>
      </c>
      <c r="B7" s="4"/>
      <c r="D7" s="5">
        <v>10.999999999999998</v>
      </c>
      <c r="E7" s="3">
        <v>11.057142857142855</v>
      </c>
      <c r="F7" s="3">
        <v>11.114285714285712</v>
      </c>
      <c r="G7" s="3">
        <v>11.171428571428571</v>
      </c>
      <c r="H7" s="3">
        <v>11.228571428571428</v>
      </c>
      <c r="I7" s="3">
        <v>11.285714285714285</v>
      </c>
      <c r="J7" s="3">
        <v>11.342857142857142</v>
      </c>
      <c r="K7" s="3">
        <v>11.399999999999999</v>
      </c>
      <c r="L7" s="3">
        <v>11.12179487179487</v>
      </c>
      <c r="M7" s="3">
        <v>10.843589743589742</v>
      </c>
      <c r="N7" s="3">
        <v>10.565384615384614</v>
      </c>
      <c r="O7" s="3">
        <v>10.287179487179486</v>
      </c>
      <c r="P7" s="3">
        <v>10.008974358974358</v>
      </c>
      <c r="Q7" s="3">
        <v>9.7307692307692299</v>
      </c>
      <c r="R7" s="3">
        <v>9.4525641025641018</v>
      </c>
      <c r="S7" s="3">
        <v>9.1743589743589737</v>
      </c>
      <c r="T7" s="3">
        <v>8.8961538461538456</v>
      </c>
      <c r="U7" s="3">
        <v>8.6179487179487175</v>
      </c>
      <c r="V7" s="3">
        <v>8.3397435897435894</v>
      </c>
      <c r="W7" s="3">
        <v>8.0615384615384613</v>
      </c>
      <c r="X7" s="3">
        <v>7.8000000000000007</v>
      </c>
    </row>
    <row r="8" spans="1:25" x14ac:dyDescent="0.25">
      <c r="A8" s="4" t="s">
        <v>12</v>
      </c>
      <c r="B8" s="4"/>
      <c r="D8" s="5">
        <v>7.5</v>
      </c>
      <c r="E8" s="3">
        <v>7.3999999999999995</v>
      </c>
      <c r="F8" s="3">
        <v>7.3</v>
      </c>
      <c r="G8" s="3">
        <v>7.1999999999999993</v>
      </c>
      <c r="H8" s="3">
        <v>7.1</v>
      </c>
      <c r="I8" s="3">
        <v>7.0000000000000009</v>
      </c>
      <c r="J8" s="3">
        <v>6.86</v>
      </c>
      <c r="K8" s="3">
        <v>6.7200000000000006</v>
      </c>
      <c r="L8" s="3">
        <v>6.58</v>
      </c>
      <c r="M8" s="3">
        <v>6.44</v>
      </c>
      <c r="N8" s="3">
        <v>6.3000000000000007</v>
      </c>
      <c r="O8" s="3">
        <v>6.12</v>
      </c>
      <c r="P8" s="3">
        <v>5.94</v>
      </c>
      <c r="Q8" s="3">
        <v>5.76</v>
      </c>
      <c r="R8" s="3">
        <v>5.58</v>
      </c>
      <c r="S8" s="3">
        <v>5.4</v>
      </c>
      <c r="T8" s="3">
        <v>5.18</v>
      </c>
      <c r="U8" s="3">
        <v>4.96</v>
      </c>
      <c r="V8" s="3">
        <v>4.74</v>
      </c>
      <c r="W8" s="3">
        <v>4.5199999999999996</v>
      </c>
      <c r="X8" s="3">
        <v>4.3</v>
      </c>
    </row>
    <row r="11" spans="1:25" x14ac:dyDescent="0.25">
      <c r="A11" t="s">
        <v>13</v>
      </c>
      <c r="D11" s="3">
        <v>967.6</v>
      </c>
      <c r="E11" t="s">
        <v>14</v>
      </c>
    </row>
    <row r="13" spans="1:25" x14ac:dyDescent="0.25">
      <c r="D13" s="4" t="s">
        <v>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5" x14ac:dyDescent="0.25">
      <c r="A14" s="4" t="s">
        <v>56</v>
      </c>
      <c r="D14" s="4">
        <v>0</v>
      </c>
      <c r="E14" s="4">
        <v>200</v>
      </c>
      <c r="F14" s="4">
        <v>400</v>
      </c>
      <c r="G14" s="4">
        <v>600</v>
      </c>
      <c r="H14" s="4">
        <v>800</v>
      </c>
      <c r="I14" s="4">
        <v>1000</v>
      </c>
      <c r="J14" s="4">
        <v>1200</v>
      </c>
      <c r="K14" s="4">
        <v>1400</v>
      </c>
      <c r="L14" s="4">
        <v>1600</v>
      </c>
      <c r="M14" s="4">
        <v>1800</v>
      </c>
      <c r="N14" s="4">
        <v>2000</v>
      </c>
      <c r="O14" s="4">
        <v>2200</v>
      </c>
      <c r="P14" s="4">
        <v>2400</v>
      </c>
      <c r="Q14" s="4">
        <v>2600</v>
      </c>
      <c r="R14" s="4">
        <v>2800</v>
      </c>
      <c r="S14" s="4">
        <v>3000</v>
      </c>
      <c r="T14" s="4">
        <v>3200</v>
      </c>
      <c r="U14" s="4">
        <v>3400</v>
      </c>
      <c r="V14" s="4">
        <v>3600</v>
      </c>
      <c r="W14" s="4">
        <v>3800</v>
      </c>
      <c r="X14" s="4">
        <v>4000</v>
      </c>
      <c r="Y14" s="4" t="s">
        <v>1</v>
      </c>
    </row>
    <row r="15" spans="1:25" x14ac:dyDescent="0.25">
      <c r="A15" s="4" t="s">
        <v>6</v>
      </c>
      <c r="D15" s="2">
        <f t="shared" ref="D15:V15" si="0">9.81*$D$11*D3/1000</f>
        <v>63.59744520000001</v>
      </c>
      <c r="E15" s="2">
        <f t="shared" si="0"/>
        <v>63.59744520000001</v>
      </c>
      <c r="F15" s="2">
        <f t="shared" si="0"/>
        <v>64.546660800000012</v>
      </c>
      <c r="G15" s="2">
        <f t="shared" si="0"/>
        <v>64.546660800000012</v>
      </c>
      <c r="H15" s="2">
        <f t="shared" si="0"/>
        <v>64.546660800000012</v>
      </c>
      <c r="I15" s="2">
        <f t="shared" si="0"/>
        <v>63.59744520000001</v>
      </c>
      <c r="J15" s="2">
        <f t="shared" si="0"/>
        <v>62.648229600000001</v>
      </c>
      <c r="K15" s="2">
        <f t="shared" si="0"/>
        <v>61.699014000000005</v>
      </c>
      <c r="L15" s="2">
        <f t="shared" si="0"/>
        <v>60.74979840000001</v>
      </c>
      <c r="M15" s="2">
        <f t="shared" si="0"/>
        <v>59.800582799999994</v>
      </c>
      <c r="N15" s="2">
        <f t="shared" si="0"/>
        <v>55.581846800000001</v>
      </c>
      <c r="O15" s="2">
        <f t="shared" si="0"/>
        <v>51.363110800000001</v>
      </c>
      <c r="P15" s="2">
        <f t="shared" si="0"/>
        <v>47.144374800000008</v>
      </c>
      <c r="Q15" s="2">
        <f t="shared" si="0"/>
        <v>42.925638800000002</v>
      </c>
      <c r="R15" s="2">
        <f t="shared" si="0"/>
        <v>38.706902800000002</v>
      </c>
      <c r="S15" s="2">
        <f t="shared" si="0"/>
        <v>34.488166800000009</v>
      </c>
      <c r="T15" s="2">
        <f t="shared" si="0"/>
        <v>30.269430800000009</v>
      </c>
      <c r="U15" s="2">
        <f t="shared" si="0"/>
        <v>26.050694800000013</v>
      </c>
      <c r="V15" s="2">
        <f t="shared" si="0"/>
        <v>21.831958800000006</v>
      </c>
      <c r="W15" s="2"/>
      <c r="X15" s="2"/>
    </row>
    <row r="16" spans="1:25" x14ac:dyDescent="0.25">
      <c r="A16" s="4" t="s">
        <v>7</v>
      </c>
      <c r="D16" s="2">
        <f t="shared" ref="D16:V16" si="1">9.81*$D$11*D4/1000</f>
        <v>75.937248000000011</v>
      </c>
      <c r="E16" s="2">
        <f t="shared" si="1"/>
        <v>76.109832654545457</v>
      </c>
      <c r="F16" s="2">
        <f t="shared" si="1"/>
        <v>76.282417309090917</v>
      </c>
      <c r="G16" s="2">
        <f t="shared" si="1"/>
        <v>76.455001963636377</v>
      </c>
      <c r="H16" s="2">
        <f t="shared" si="1"/>
        <v>76.627586618181823</v>
      </c>
      <c r="I16" s="2">
        <f t="shared" si="1"/>
        <v>76.800171272727269</v>
      </c>
      <c r="J16" s="2">
        <f t="shared" si="1"/>
        <v>76.972755927272743</v>
      </c>
      <c r="K16" s="2">
        <f t="shared" si="1"/>
        <v>77.145340581818189</v>
      </c>
      <c r="L16" s="2">
        <f t="shared" si="1"/>
        <v>77.317925236363635</v>
      </c>
      <c r="M16" s="2">
        <f t="shared" si="1"/>
        <v>77.490509890909095</v>
      </c>
      <c r="N16" s="2">
        <f t="shared" si="1"/>
        <v>77.663094545454555</v>
      </c>
      <c r="O16" s="2">
        <f t="shared" si="1"/>
        <v>77.835679200000001</v>
      </c>
      <c r="P16" s="2">
        <f t="shared" si="1"/>
        <v>74.671627200000003</v>
      </c>
      <c r="Q16" s="2">
        <f t="shared" si="1"/>
        <v>71.507575200000005</v>
      </c>
      <c r="R16" s="2">
        <f t="shared" si="1"/>
        <v>68.343523200000007</v>
      </c>
      <c r="S16" s="2">
        <f t="shared" si="1"/>
        <v>65.179471200000009</v>
      </c>
      <c r="T16" s="2">
        <f t="shared" si="1"/>
        <v>62.015419200000011</v>
      </c>
      <c r="U16" s="2">
        <f t="shared" si="1"/>
        <v>58.851367200000013</v>
      </c>
      <c r="V16" s="2">
        <f t="shared" si="1"/>
        <v>55.687315200000029</v>
      </c>
      <c r="W16" s="2">
        <f t="shared" ref="W16:X20" si="2">9.81*$D$11*W4/1000</f>
        <v>52.523263200000024</v>
      </c>
      <c r="X16" s="2">
        <f t="shared" si="2"/>
        <v>49.359211200000033</v>
      </c>
    </row>
    <row r="17" spans="1:24" x14ac:dyDescent="0.25">
      <c r="A17" s="4" t="s">
        <v>8</v>
      </c>
      <c r="D17" s="2">
        <f t="shared" ref="D17:V17" si="3">9.81*$D$11*D5/1000</f>
        <v>108.21057840000002</v>
      </c>
      <c r="E17" s="2">
        <f t="shared" si="3"/>
        <v>108.21057840000002</v>
      </c>
      <c r="F17" s="2">
        <f t="shared" si="3"/>
        <v>107.26136280000001</v>
      </c>
      <c r="G17" s="2">
        <f t="shared" si="3"/>
        <v>107.26136280000001</v>
      </c>
      <c r="H17" s="2">
        <f t="shared" si="3"/>
        <v>106.31214720000001</v>
      </c>
      <c r="I17" s="2">
        <f t="shared" si="3"/>
        <v>106.31214720000001</v>
      </c>
      <c r="J17" s="2">
        <f t="shared" si="3"/>
        <v>106.31214720000001</v>
      </c>
      <c r="K17" s="2">
        <f t="shared" si="3"/>
        <v>105.36293160000001</v>
      </c>
      <c r="L17" s="2">
        <f t="shared" si="3"/>
        <v>104.41371600000001</v>
      </c>
      <c r="M17" s="2">
        <f t="shared" si="3"/>
        <v>103.46450040000002</v>
      </c>
      <c r="N17" s="2">
        <f t="shared" si="3"/>
        <v>101.5660692</v>
      </c>
      <c r="O17" s="2">
        <f t="shared" si="3"/>
        <v>100.61685360000001</v>
      </c>
      <c r="P17" s="2">
        <f t="shared" si="3"/>
        <v>94.710623200000015</v>
      </c>
      <c r="Q17" s="2">
        <f t="shared" si="3"/>
        <v>88.804392800000016</v>
      </c>
      <c r="R17" s="2">
        <f t="shared" si="3"/>
        <v>82.898162400000018</v>
      </c>
      <c r="S17" s="2">
        <f t="shared" si="3"/>
        <v>76.991932000000006</v>
      </c>
      <c r="T17" s="2">
        <f t="shared" si="3"/>
        <v>71.085701600000007</v>
      </c>
      <c r="U17" s="2">
        <f t="shared" si="3"/>
        <v>65.179471200000009</v>
      </c>
      <c r="V17" s="2">
        <f t="shared" si="3"/>
        <v>59.273240800000004</v>
      </c>
      <c r="W17" s="2">
        <f t="shared" si="2"/>
        <v>53.367010399999998</v>
      </c>
      <c r="X17" s="2">
        <f t="shared" si="2"/>
        <v>47.460780000000007</v>
      </c>
    </row>
    <row r="18" spans="1:24" x14ac:dyDescent="0.25">
      <c r="A18" s="4" t="s">
        <v>9</v>
      </c>
      <c r="D18" s="2">
        <f t="shared" ref="D18:V18" si="4">9.81*$D$11*D6/1000</f>
        <v>110.10900960000001</v>
      </c>
      <c r="E18" s="2">
        <f t="shared" si="4"/>
        <v>110.25139194000002</v>
      </c>
      <c r="F18" s="2">
        <f t="shared" si="4"/>
        <v>110.39377428</v>
      </c>
      <c r="G18" s="2">
        <f t="shared" si="4"/>
        <v>110.53615662000001</v>
      </c>
      <c r="H18" s="2">
        <f t="shared" si="4"/>
        <v>110.67853896000001</v>
      </c>
      <c r="I18" s="2">
        <f t="shared" si="4"/>
        <v>110.82092129999999</v>
      </c>
      <c r="J18" s="2">
        <f t="shared" si="4"/>
        <v>110.96330363999999</v>
      </c>
      <c r="K18" s="2">
        <f t="shared" si="4"/>
        <v>111.10568598</v>
      </c>
      <c r="L18" s="2">
        <f t="shared" si="4"/>
        <v>111.24806832</v>
      </c>
      <c r="M18" s="2">
        <f t="shared" si="4"/>
        <v>111.39045066</v>
      </c>
      <c r="N18" s="2">
        <f t="shared" si="4"/>
        <v>111.53283300000001</v>
      </c>
      <c r="O18" s="2">
        <f t="shared" si="4"/>
        <v>111.67521533999999</v>
      </c>
      <c r="P18" s="2">
        <f t="shared" si="4"/>
        <v>111.81759768000001</v>
      </c>
      <c r="Q18" s="2">
        <f t="shared" si="4"/>
        <v>111.95998002</v>
      </c>
      <c r="R18" s="2">
        <f t="shared" si="4"/>
        <v>112.10236236000001</v>
      </c>
      <c r="S18" s="2">
        <f t="shared" si="4"/>
        <v>112.24474470000001</v>
      </c>
      <c r="T18" s="2">
        <f t="shared" si="4"/>
        <v>112.38712704000001</v>
      </c>
      <c r="U18" s="2">
        <f t="shared" si="4"/>
        <v>112.52950938000002</v>
      </c>
      <c r="V18" s="2">
        <f t="shared" si="4"/>
        <v>112.67189172</v>
      </c>
      <c r="W18" s="2">
        <f t="shared" si="2"/>
        <v>112.81427406000002</v>
      </c>
      <c r="X18" s="2">
        <f t="shared" si="2"/>
        <v>112.95665640000001</v>
      </c>
    </row>
    <row r="19" spans="1:24" x14ac:dyDescent="0.25">
      <c r="A19" s="4" t="s">
        <v>11</v>
      </c>
      <c r="D19" s="2">
        <f t="shared" ref="D19:V19" si="5">9.81*$D$11*D7/1000</f>
        <v>104.41371599999998</v>
      </c>
      <c r="E19" s="2">
        <f t="shared" si="5"/>
        <v>104.9561249142857</v>
      </c>
      <c r="F19" s="2">
        <f t="shared" si="5"/>
        <v>105.49853382857142</v>
      </c>
      <c r="G19" s="2">
        <f t="shared" si="5"/>
        <v>106.04094274285715</v>
      </c>
      <c r="H19" s="2">
        <f t="shared" si="5"/>
        <v>106.58335165714286</v>
      </c>
      <c r="I19" s="2">
        <f t="shared" si="5"/>
        <v>107.12576057142857</v>
      </c>
      <c r="J19" s="2">
        <f t="shared" si="5"/>
        <v>107.66816948571429</v>
      </c>
      <c r="K19" s="2">
        <f t="shared" si="5"/>
        <v>108.2105784</v>
      </c>
      <c r="L19" s="2">
        <f t="shared" si="5"/>
        <v>105.56981192307693</v>
      </c>
      <c r="M19" s="2">
        <f t="shared" si="5"/>
        <v>102.92904544615385</v>
      </c>
      <c r="N19" s="2">
        <f t="shared" si="5"/>
        <v>100.28827896923077</v>
      </c>
      <c r="O19" s="2">
        <f t="shared" si="5"/>
        <v>97.647512492307698</v>
      </c>
      <c r="P19" s="2">
        <f t="shared" si="5"/>
        <v>95.006746015384621</v>
      </c>
      <c r="Q19" s="2">
        <f t="shared" si="5"/>
        <v>92.365979538461545</v>
      </c>
      <c r="R19" s="2">
        <f t="shared" si="5"/>
        <v>89.725213061538469</v>
      </c>
      <c r="S19" s="2">
        <f t="shared" si="5"/>
        <v>87.084446584615392</v>
      </c>
      <c r="T19" s="2">
        <f t="shared" si="5"/>
        <v>84.443680107692316</v>
      </c>
      <c r="U19" s="2">
        <f t="shared" si="5"/>
        <v>81.80291363076924</v>
      </c>
      <c r="V19" s="2">
        <f t="shared" si="5"/>
        <v>79.162147153846163</v>
      </c>
      <c r="W19" s="2">
        <f t="shared" si="2"/>
        <v>76.521380676923087</v>
      </c>
      <c r="X19" s="2">
        <f t="shared" si="2"/>
        <v>74.038816800000021</v>
      </c>
    </row>
    <row r="20" spans="1:24" x14ac:dyDescent="0.25">
      <c r="A20" s="4" t="s">
        <v>12</v>
      </c>
      <c r="D20" s="2">
        <f t="shared" ref="D20:V20" si="6">9.81*$D$11*D8/1000</f>
        <v>71.191170000000014</v>
      </c>
      <c r="E20" s="2">
        <f t="shared" si="6"/>
        <v>70.241954399999997</v>
      </c>
      <c r="F20" s="2">
        <f t="shared" si="6"/>
        <v>69.292738800000009</v>
      </c>
      <c r="G20" s="2">
        <f t="shared" si="6"/>
        <v>68.343523199999993</v>
      </c>
      <c r="H20" s="2">
        <f t="shared" si="6"/>
        <v>67.394307600000005</v>
      </c>
      <c r="I20" s="2">
        <f t="shared" si="6"/>
        <v>66.445092000000017</v>
      </c>
      <c r="J20" s="2">
        <f t="shared" si="6"/>
        <v>65.116190160000002</v>
      </c>
      <c r="K20" s="2">
        <f t="shared" si="6"/>
        <v>63.787288320000016</v>
      </c>
      <c r="L20" s="2">
        <f t="shared" si="6"/>
        <v>62.458386480000009</v>
      </c>
      <c r="M20" s="2">
        <f t="shared" si="6"/>
        <v>61.129484640000008</v>
      </c>
      <c r="N20" s="2">
        <f t="shared" si="6"/>
        <v>59.800582800000008</v>
      </c>
      <c r="O20" s="2">
        <f t="shared" si="6"/>
        <v>58.09199472000001</v>
      </c>
      <c r="P20" s="2">
        <f t="shared" si="6"/>
        <v>56.383406640000011</v>
      </c>
      <c r="Q20" s="2">
        <f t="shared" si="6"/>
        <v>54.674818559999999</v>
      </c>
      <c r="R20" s="2">
        <f t="shared" si="6"/>
        <v>52.966230480000007</v>
      </c>
      <c r="S20" s="2">
        <f t="shared" si="6"/>
        <v>51.257642400000009</v>
      </c>
      <c r="T20" s="2">
        <f t="shared" si="6"/>
        <v>49.169368079999998</v>
      </c>
      <c r="U20" s="2">
        <f t="shared" si="6"/>
        <v>47.081093760000002</v>
      </c>
      <c r="V20" s="2">
        <f t="shared" si="6"/>
        <v>44.992819440000005</v>
      </c>
      <c r="W20" s="2">
        <f t="shared" si="2"/>
        <v>42.904545120000002</v>
      </c>
      <c r="X20" s="2">
        <f t="shared" si="2"/>
        <v>40.816270799999998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workbookViewId="0">
      <selection activeCell="D14" sqref="D14"/>
    </sheetView>
  </sheetViews>
  <sheetFormatPr defaultColWidth="7" defaultRowHeight="15" x14ac:dyDescent="0.25"/>
  <cols>
    <col min="3" max="3" width="5.85546875" customWidth="1"/>
    <col min="6" max="7" width="7.140625" bestFit="1" customWidth="1"/>
    <col min="8" max="14" width="7.5703125" bestFit="1" customWidth="1"/>
    <col min="15" max="25" width="8.5703125" bestFit="1" customWidth="1"/>
  </cols>
  <sheetData>
    <row r="1" spans="1:26" x14ac:dyDescent="0.25">
      <c r="A1" t="s">
        <v>55</v>
      </c>
    </row>
    <row r="2" spans="1:26" x14ac:dyDescent="0.25">
      <c r="A2" t="s">
        <v>19</v>
      </c>
      <c r="E2">
        <v>967.6</v>
      </c>
      <c r="F2" t="s">
        <v>14</v>
      </c>
    </row>
    <row r="3" spans="1:26" x14ac:dyDescent="0.25">
      <c r="A3" t="s">
        <v>28</v>
      </c>
      <c r="E3">
        <v>6.52</v>
      </c>
      <c r="F3" t="s">
        <v>29</v>
      </c>
    </row>
    <row r="9" spans="1:26" x14ac:dyDescent="0.25">
      <c r="A9" s="4" t="s">
        <v>20</v>
      </c>
      <c r="F9" s="19">
        <v>189</v>
      </c>
      <c r="G9" t="s">
        <v>22</v>
      </c>
    </row>
    <row r="10" spans="1:26" x14ac:dyDescent="0.25">
      <c r="A10" s="4" t="s">
        <v>21</v>
      </c>
      <c r="F10" s="19">
        <v>5</v>
      </c>
      <c r="G10" t="s">
        <v>22</v>
      </c>
    </row>
    <row r="13" spans="1:26" x14ac:dyDescent="0.25">
      <c r="A13" s="4" t="s">
        <v>23</v>
      </c>
      <c r="E13" s="4">
        <v>0</v>
      </c>
      <c r="F13" s="4">
        <v>200</v>
      </c>
      <c r="G13" s="4">
        <v>400</v>
      </c>
      <c r="H13" s="4">
        <v>600</v>
      </c>
      <c r="I13" s="4">
        <v>800</v>
      </c>
      <c r="J13" s="4">
        <v>1000</v>
      </c>
      <c r="K13" s="4">
        <v>1200</v>
      </c>
      <c r="L13" s="4">
        <v>1400</v>
      </c>
      <c r="M13" s="4">
        <v>1600</v>
      </c>
      <c r="N13" s="4">
        <v>1800</v>
      </c>
      <c r="O13" s="4">
        <v>2000</v>
      </c>
      <c r="P13" s="4">
        <v>2200</v>
      </c>
      <c r="Q13" s="4">
        <v>2400</v>
      </c>
      <c r="R13" s="4">
        <v>2600</v>
      </c>
      <c r="S13" s="4">
        <v>2800</v>
      </c>
      <c r="T13" s="4">
        <v>3000</v>
      </c>
      <c r="U13" s="4">
        <v>3200</v>
      </c>
      <c r="V13" s="4">
        <v>3400</v>
      </c>
      <c r="W13" s="4">
        <v>3600</v>
      </c>
      <c r="X13" s="4">
        <v>3800</v>
      </c>
      <c r="Y13" s="4">
        <v>4000</v>
      </c>
      <c r="Z13" t="s">
        <v>1</v>
      </c>
    </row>
    <row r="14" spans="1:26" x14ac:dyDescent="0.25">
      <c r="A14" t="s">
        <v>31</v>
      </c>
      <c r="B14" s="12"/>
      <c r="C14" s="12"/>
      <c r="D14" s="12"/>
      <c r="E14">
        <v>0</v>
      </c>
      <c r="F14">
        <v>0.9</v>
      </c>
      <c r="G14">
        <v>1.8</v>
      </c>
      <c r="H14">
        <v>2.7</v>
      </c>
      <c r="I14">
        <v>3.6</v>
      </c>
      <c r="J14">
        <v>4.5</v>
      </c>
      <c r="K14">
        <v>5.4</v>
      </c>
      <c r="L14">
        <v>6.3</v>
      </c>
      <c r="M14">
        <v>13.5</v>
      </c>
      <c r="N14">
        <v>16</v>
      </c>
      <c r="O14">
        <v>19.600000000000001</v>
      </c>
      <c r="P14">
        <v>22.5</v>
      </c>
      <c r="Q14">
        <v>24</v>
      </c>
      <c r="R14">
        <v>30</v>
      </c>
      <c r="S14">
        <v>34</v>
      </c>
      <c r="T14">
        <v>38.200000000000003</v>
      </c>
      <c r="U14">
        <v>42.7</v>
      </c>
      <c r="V14">
        <v>47.4</v>
      </c>
      <c r="W14">
        <v>52.3</v>
      </c>
      <c r="X14">
        <v>57.4</v>
      </c>
      <c r="Y14">
        <v>62.7</v>
      </c>
    </row>
    <row r="15" spans="1:26" x14ac:dyDescent="0.25">
      <c r="A15" t="s">
        <v>32</v>
      </c>
      <c r="B15" s="12"/>
      <c r="C15" s="12"/>
      <c r="D15" s="12"/>
      <c r="E15">
        <v>0</v>
      </c>
      <c r="F15">
        <v>1.2</v>
      </c>
      <c r="G15">
        <v>2.4</v>
      </c>
      <c r="H15">
        <v>3.7</v>
      </c>
      <c r="I15">
        <v>4.9000000000000004</v>
      </c>
      <c r="J15">
        <v>6.1</v>
      </c>
      <c r="K15">
        <v>7.3</v>
      </c>
      <c r="L15">
        <v>15</v>
      </c>
      <c r="M15">
        <v>18.8</v>
      </c>
      <c r="N15">
        <v>23</v>
      </c>
      <c r="O15">
        <v>27.5</v>
      </c>
      <c r="P15">
        <v>32.299999999999997</v>
      </c>
      <c r="Q15">
        <v>37.4</v>
      </c>
      <c r="R15">
        <v>43</v>
      </c>
      <c r="S15">
        <v>48.8</v>
      </c>
      <c r="T15">
        <v>54.9</v>
      </c>
      <c r="U15">
        <v>61.3</v>
      </c>
      <c r="V15">
        <v>68.099999999999994</v>
      </c>
      <c r="W15">
        <v>75</v>
      </c>
      <c r="X15">
        <v>82</v>
      </c>
      <c r="Y15">
        <v>90</v>
      </c>
    </row>
    <row r="16" spans="1:26" x14ac:dyDescent="0.25">
      <c r="A16" s="12"/>
      <c r="B16" s="12"/>
      <c r="C16" s="12"/>
      <c r="D16" s="12"/>
      <c r="E16" s="4">
        <v>0</v>
      </c>
      <c r="F16" s="4">
        <v>100</v>
      </c>
      <c r="G16" s="4">
        <v>200</v>
      </c>
      <c r="H16" s="4">
        <v>300</v>
      </c>
      <c r="I16" s="4">
        <v>400</v>
      </c>
      <c r="J16" s="4">
        <v>500</v>
      </c>
      <c r="K16" s="4">
        <v>600</v>
      </c>
      <c r="L16" s="4">
        <v>700</v>
      </c>
      <c r="M16" s="4">
        <v>800</v>
      </c>
      <c r="N16" s="4">
        <v>900</v>
      </c>
      <c r="O16" s="4">
        <v>1000</v>
      </c>
      <c r="P16" s="4">
        <v>1100</v>
      </c>
      <c r="Q16" s="4">
        <v>1200</v>
      </c>
      <c r="R16" s="4">
        <v>1300</v>
      </c>
      <c r="S16" s="4">
        <v>1400</v>
      </c>
      <c r="T16" s="4">
        <v>1500</v>
      </c>
      <c r="U16" s="4">
        <v>1600</v>
      </c>
      <c r="V16" s="4">
        <v>1700</v>
      </c>
      <c r="W16" s="4">
        <v>1800</v>
      </c>
      <c r="X16" s="4">
        <v>1900</v>
      </c>
      <c r="Y16" s="4">
        <v>2000</v>
      </c>
      <c r="Z16" t="s">
        <v>1</v>
      </c>
    </row>
    <row r="17" spans="1:25" x14ac:dyDescent="0.25">
      <c r="A17" t="s">
        <v>31</v>
      </c>
      <c r="B17" s="12"/>
      <c r="C17" s="12"/>
      <c r="D17" s="12"/>
      <c r="E17">
        <v>0</v>
      </c>
      <c r="F17">
        <v>0.44</v>
      </c>
      <c r="G17">
        <v>0.9</v>
      </c>
      <c r="H17">
        <v>1.35</v>
      </c>
      <c r="I17">
        <v>1.8</v>
      </c>
      <c r="J17">
        <v>2.2000000000000002</v>
      </c>
      <c r="K17">
        <v>2.7</v>
      </c>
      <c r="L17">
        <v>3.1</v>
      </c>
      <c r="M17">
        <v>3.6</v>
      </c>
      <c r="N17">
        <v>4</v>
      </c>
      <c r="O17">
        <v>4.5</v>
      </c>
      <c r="P17">
        <v>4.9400000000000004</v>
      </c>
      <c r="Q17">
        <v>5.4</v>
      </c>
      <c r="R17">
        <v>5.8</v>
      </c>
      <c r="S17">
        <v>6.3</v>
      </c>
      <c r="T17">
        <v>11.8</v>
      </c>
      <c r="U17">
        <v>13.5</v>
      </c>
      <c r="V17">
        <v>14.6</v>
      </c>
      <c r="W17">
        <v>16</v>
      </c>
      <c r="X17">
        <v>17.600000000000001</v>
      </c>
      <c r="Y17">
        <v>19.600000000000001</v>
      </c>
    </row>
    <row r="18" spans="1:25" x14ac:dyDescent="0.25">
      <c r="A18" t="s">
        <v>32</v>
      </c>
      <c r="B18" s="12"/>
      <c r="C18" s="12"/>
      <c r="D18" s="12"/>
      <c r="E18">
        <v>0</v>
      </c>
      <c r="F18">
        <v>0.6</v>
      </c>
      <c r="G18">
        <v>1.2</v>
      </c>
      <c r="H18">
        <v>1.8</v>
      </c>
      <c r="I18">
        <v>2.4</v>
      </c>
      <c r="J18">
        <v>3</v>
      </c>
      <c r="K18">
        <v>3.7</v>
      </c>
      <c r="L18">
        <v>4.3</v>
      </c>
      <c r="M18">
        <v>4.9000000000000004</v>
      </c>
      <c r="N18">
        <v>5.5</v>
      </c>
      <c r="O18">
        <v>6.1</v>
      </c>
      <c r="P18">
        <v>6.7</v>
      </c>
      <c r="Q18">
        <v>7.3</v>
      </c>
      <c r="R18">
        <v>7.9</v>
      </c>
      <c r="S18">
        <v>15</v>
      </c>
      <c r="T18">
        <v>16.899999999999999</v>
      </c>
      <c r="U18">
        <v>18.8</v>
      </c>
      <c r="V18">
        <v>20.9</v>
      </c>
      <c r="W18">
        <v>23</v>
      </c>
      <c r="X18">
        <v>25.2</v>
      </c>
      <c r="Y18">
        <v>27.5</v>
      </c>
    </row>
    <row r="19" spans="1:25" x14ac:dyDescent="0.25">
      <c r="A19" s="12"/>
      <c r="B19" s="12"/>
      <c r="C19" s="12"/>
      <c r="D19" s="12"/>
    </row>
    <row r="21" spans="1:25" x14ac:dyDescent="0.25">
      <c r="A21" t="s">
        <v>27</v>
      </c>
      <c r="E21">
        <f>(2*$F$10+2*$F$9)/100*E14</f>
        <v>0</v>
      </c>
      <c r="F21" s="2">
        <f t="shared" ref="F21:Y21" si="0">(2*$F$10+2*$F$9)/100*F14</f>
        <v>3.492</v>
      </c>
      <c r="G21" s="2">
        <f t="shared" si="0"/>
        <v>6.984</v>
      </c>
      <c r="H21" s="2">
        <f t="shared" si="0"/>
        <v>10.476000000000001</v>
      </c>
      <c r="I21" s="2">
        <f t="shared" si="0"/>
        <v>13.968</v>
      </c>
      <c r="J21" s="2">
        <f t="shared" si="0"/>
        <v>17.46</v>
      </c>
      <c r="K21" s="2">
        <f t="shared" si="0"/>
        <v>20.952000000000002</v>
      </c>
      <c r="L21" s="2">
        <f t="shared" si="0"/>
        <v>24.443999999999999</v>
      </c>
      <c r="M21" s="2">
        <f t="shared" si="0"/>
        <v>52.379999999999995</v>
      </c>
      <c r="N21" s="2">
        <f t="shared" si="0"/>
        <v>62.08</v>
      </c>
      <c r="O21" s="2">
        <f t="shared" si="0"/>
        <v>76.048000000000002</v>
      </c>
      <c r="P21" s="2">
        <f t="shared" si="0"/>
        <v>87.3</v>
      </c>
      <c r="Q21" s="2">
        <f t="shared" si="0"/>
        <v>93.12</v>
      </c>
      <c r="R21" s="2">
        <f t="shared" si="0"/>
        <v>116.39999999999999</v>
      </c>
      <c r="S21" s="2">
        <f t="shared" si="0"/>
        <v>131.91999999999999</v>
      </c>
      <c r="T21" s="2">
        <f t="shared" si="0"/>
        <v>148.21600000000001</v>
      </c>
      <c r="U21" s="2">
        <f t="shared" si="0"/>
        <v>165.67600000000002</v>
      </c>
      <c r="V21" s="2">
        <f t="shared" si="0"/>
        <v>183.91199999999998</v>
      </c>
      <c r="W21" s="2">
        <f t="shared" si="0"/>
        <v>202.92399999999998</v>
      </c>
      <c r="X21" s="2">
        <f t="shared" si="0"/>
        <v>222.71199999999999</v>
      </c>
      <c r="Y21" s="2">
        <f t="shared" si="0"/>
        <v>243.27600000000001</v>
      </c>
    </row>
    <row r="22" spans="1:25" x14ac:dyDescent="0.25">
      <c r="A22" t="s">
        <v>43</v>
      </c>
      <c r="E22">
        <f>(2*$F$10+2*$F$9)/100*E15</f>
        <v>0</v>
      </c>
      <c r="F22" s="2">
        <f t="shared" ref="F22:Y22" si="1">(2*$F$10+2*$F$9)/100*F15</f>
        <v>4.6559999999999997</v>
      </c>
      <c r="G22" s="2">
        <f t="shared" si="1"/>
        <v>9.3119999999999994</v>
      </c>
      <c r="H22" s="2">
        <f t="shared" si="1"/>
        <v>14.356</v>
      </c>
      <c r="I22" s="2">
        <f t="shared" si="1"/>
        <v>19.012</v>
      </c>
      <c r="J22" s="2">
        <f t="shared" si="1"/>
        <v>23.667999999999999</v>
      </c>
      <c r="K22" s="2">
        <f t="shared" si="1"/>
        <v>28.323999999999998</v>
      </c>
      <c r="L22" s="2">
        <f t="shared" si="1"/>
        <v>58.199999999999996</v>
      </c>
      <c r="M22" s="2">
        <f t="shared" si="1"/>
        <v>72.944000000000003</v>
      </c>
      <c r="N22" s="2">
        <f t="shared" si="1"/>
        <v>89.24</v>
      </c>
      <c r="O22" s="2">
        <f t="shared" si="1"/>
        <v>106.7</v>
      </c>
      <c r="P22" s="2">
        <f t="shared" si="1"/>
        <v>125.32399999999998</v>
      </c>
      <c r="Q22" s="2">
        <f t="shared" si="1"/>
        <v>145.11199999999999</v>
      </c>
      <c r="R22" s="2">
        <f t="shared" si="1"/>
        <v>166.84</v>
      </c>
      <c r="S22" s="2">
        <f t="shared" si="1"/>
        <v>189.34399999999999</v>
      </c>
      <c r="T22" s="2">
        <f t="shared" si="1"/>
        <v>213.012</v>
      </c>
      <c r="U22" s="2">
        <f t="shared" si="1"/>
        <v>237.84399999999999</v>
      </c>
      <c r="V22" s="2">
        <f t="shared" si="1"/>
        <v>264.22799999999995</v>
      </c>
      <c r="W22" s="2">
        <f t="shared" si="1"/>
        <v>291</v>
      </c>
      <c r="X22" s="2">
        <f t="shared" si="1"/>
        <v>318.15999999999997</v>
      </c>
      <c r="Y22" s="2">
        <f t="shared" si="1"/>
        <v>349.2</v>
      </c>
    </row>
    <row r="23" spans="1:25" x14ac:dyDescent="0.25">
      <c r="A23" t="s">
        <v>24</v>
      </c>
      <c r="E23">
        <f>($F$10*2+$F$9)/100*E14+$F$9/100*E17</f>
        <v>0</v>
      </c>
      <c r="F23" s="2">
        <f t="shared" ref="F23:Y23" si="2">($F$10*2+$F$9)/100*F14+$F$9/100*F17</f>
        <v>2.6225999999999998</v>
      </c>
      <c r="G23" s="2">
        <f t="shared" si="2"/>
        <v>5.2829999999999995</v>
      </c>
      <c r="H23" s="2">
        <f t="shared" si="2"/>
        <v>7.9245000000000001</v>
      </c>
      <c r="I23" s="2">
        <f t="shared" si="2"/>
        <v>10.565999999999999</v>
      </c>
      <c r="J23" s="2">
        <f t="shared" si="2"/>
        <v>13.113</v>
      </c>
      <c r="K23" s="2">
        <f t="shared" si="2"/>
        <v>15.849</v>
      </c>
      <c r="L23" s="2">
        <f t="shared" si="2"/>
        <v>18.396000000000001</v>
      </c>
      <c r="M23" s="2">
        <f t="shared" si="2"/>
        <v>33.668999999999997</v>
      </c>
      <c r="N23" s="2">
        <f t="shared" si="2"/>
        <v>39.4</v>
      </c>
      <c r="O23" s="2">
        <f t="shared" si="2"/>
        <v>47.509</v>
      </c>
      <c r="P23" s="2">
        <f t="shared" si="2"/>
        <v>54.111599999999996</v>
      </c>
      <c r="Q23" s="2">
        <f t="shared" si="2"/>
        <v>57.965999999999994</v>
      </c>
      <c r="R23" s="2">
        <f t="shared" si="2"/>
        <v>70.662000000000006</v>
      </c>
      <c r="S23" s="2">
        <f t="shared" si="2"/>
        <v>79.566999999999993</v>
      </c>
      <c r="T23" s="2">
        <f t="shared" si="2"/>
        <v>98.32</v>
      </c>
      <c r="U23" s="2">
        <f t="shared" si="2"/>
        <v>110.488</v>
      </c>
      <c r="V23" s="2">
        <f t="shared" si="2"/>
        <v>121.91999999999999</v>
      </c>
      <c r="W23" s="2">
        <f t="shared" si="2"/>
        <v>134.31700000000001</v>
      </c>
      <c r="X23" s="2">
        <f t="shared" si="2"/>
        <v>147.49</v>
      </c>
      <c r="Y23" s="2">
        <f t="shared" si="2"/>
        <v>161.81700000000001</v>
      </c>
    </row>
    <row r="24" spans="1:25" x14ac:dyDescent="0.25">
      <c r="A24" t="s">
        <v>25</v>
      </c>
      <c r="E24">
        <f>($F$10*2+$F$9)/100*E15+$F$9/100*E18</f>
        <v>0</v>
      </c>
      <c r="F24" s="2">
        <f t="shared" ref="F24:Y24" si="3">($F$10*2+$F$9)/100*F15+$F$9/100*F18</f>
        <v>3.5219999999999998</v>
      </c>
      <c r="G24" s="2">
        <f t="shared" si="3"/>
        <v>7.0439999999999996</v>
      </c>
      <c r="H24" s="2">
        <f t="shared" si="3"/>
        <v>10.765000000000001</v>
      </c>
      <c r="I24" s="2">
        <f t="shared" si="3"/>
        <v>14.287000000000001</v>
      </c>
      <c r="J24" s="2">
        <f t="shared" si="3"/>
        <v>17.808999999999997</v>
      </c>
      <c r="K24" s="2">
        <f t="shared" si="3"/>
        <v>21.52</v>
      </c>
      <c r="L24" s="2">
        <f t="shared" si="3"/>
        <v>37.977000000000004</v>
      </c>
      <c r="M24" s="2">
        <f t="shared" si="3"/>
        <v>46.673000000000002</v>
      </c>
      <c r="N24" s="2">
        <f t="shared" si="3"/>
        <v>56.165000000000006</v>
      </c>
      <c r="O24" s="2">
        <f t="shared" si="3"/>
        <v>66.254000000000005</v>
      </c>
      <c r="P24" s="2">
        <f t="shared" si="3"/>
        <v>76.94</v>
      </c>
      <c r="Q24" s="2">
        <f t="shared" si="3"/>
        <v>88.222999999999999</v>
      </c>
      <c r="R24" s="2">
        <f t="shared" si="3"/>
        <v>100.50099999999999</v>
      </c>
      <c r="S24" s="2">
        <f t="shared" si="3"/>
        <v>125.46199999999999</v>
      </c>
      <c r="T24" s="2">
        <f t="shared" si="3"/>
        <v>141.19199999999998</v>
      </c>
      <c r="U24" s="2">
        <f t="shared" si="3"/>
        <v>157.51900000000001</v>
      </c>
      <c r="V24" s="2">
        <f t="shared" si="3"/>
        <v>175.01999999999998</v>
      </c>
      <c r="W24" s="2">
        <f t="shared" si="3"/>
        <v>192.72</v>
      </c>
      <c r="X24" s="2">
        <f t="shared" si="3"/>
        <v>210.80799999999999</v>
      </c>
      <c r="Y24" s="2">
        <f t="shared" si="3"/>
        <v>231.07499999999999</v>
      </c>
    </row>
    <row r="25" spans="1:25" x14ac:dyDescent="0.25">
      <c r="A25" t="s">
        <v>26</v>
      </c>
      <c r="E25">
        <f>(2*$F$10+2*$F$9)/100*E17</f>
        <v>0</v>
      </c>
      <c r="F25" s="2">
        <f t="shared" ref="F25:Y25" si="4">(2*$F$10+2*$F$9)/100*F17</f>
        <v>1.7072000000000001</v>
      </c>
      <c r="G25" s="2">
        <f t="shared" si="4"/>
        <v>3.492</v>
      </c>
      <c r="H25" s="2">
        <f t="shared" si="4"/>
        <v>5.2380000000000004</v>
      </c>
      <c r="I25" s="2">
        <f t="shared" si="4"/>
        <v>6.984</v>
      </c>
      <c r="J25" s="2">
        <f t="shared" si="4"/>
        <v>8.5359999999999996</v>
      </c>
      <c r="K25" s="2">
        <f t="shared" si="4"/>
        <v>10.476000000000001</v>
      </c>
      <c r="L25" s="2">
        <f t="shared" si="4"/>
        <v>12.028</v>
      </c>
      <c r="M25" s="2">
        <f t="shared" si="4"/>
        <v>13.968</v>
      </c>
      <c r="N25" s="2">
        <f t="shared" si="4"/>
        <v>15.52</v>
      </c>
      <c r="O25" s="2">
        <f t="shared" si="4"/>
        <v>17.46</v>
      </c>
      <c r="P25" s="2">
        <f t="shared" si="4"/>
        <v>19.167200000000001</v>
      </c>
      <c r="Q25" s="2">
        <f t="shared" si="4"/>
        <v>20.952000000000002</v>
      </c>
      <c r="R25" s="2">
        <f t="shared" si="4"/>
        <v>22.503999999999998</v>
      </c>
      <c r="S25" s="2">
        <f t="shared" si="4"/>
        <v>24.443999999999999</v>
      </c>
      <c r="T25" s="2">
        <f t="shared" si="4"/>
        <v>45.783999999999999</v>
      </c>
      <c r="U25" s="2">
        <f t="shared" si="4"/>
        <v>52.379999999999995</v>
      </c>
      <c r="V25" s="2">
        <f t="shared" si="4"/>
        <v>56.647999999999996</v>
      </c>
      <c r="W25" s="2">
        <f t="shared" si="4"/>
        <v>62.08</v>
      </c>
      <c r="X25" s="2">
        <f t="shared" si="4"/>
        <v>68.287999999999997</v>
      </c>
      <c r="Y25" s="2">
        <f t="shared" si="4"/>
        <v>76.048000000000002</v>
      </c>
    </row>
    <row r="26" spans="1:25" x14ac:dyDescent="0.25">
      <c r="A26" t="s">
        <v>30</v>
      </c>
      <c r="E26">
        <f>(2*$F$10+2*$F$9)/100*E18</f>
        <v>0</v>
      </c>
      <c r="F26" s="2">
        <f t="shared" ref="F26:Y26" si="5">(2*$F$10+2*$F$9)/100*F18</f>
        <v>2.3279999999999998</v>
      </c>
      <c r="G26" s="2">
        <f t="shared" si="5"/>
        <v>4.6559999999999997</v>
      </c>
      <c r="H26" s="2">
        <f t="shared" si="5"/>
        <v>6.984</v>
      </c>
      <c r="I26" s="2">
        <f t="shared" si="5"/>
        <v>9.3119999999999994</v>
      </c>
      <c r="J26" s="2">
        <f t="shared" si="5"/>
        <v>11.64</v>
      </c>
      <c r="K26" s="2">
        <f t="shared" si="5"/>
        <v>14.356</v>
      </c>
      <c r="L26" s="2">
        <f t="shared" si="5"/>
        <v>16.683999999999997</v>
      </c>
      <c r="M26" s="2">
        <f t="shared" si="5"/>
        <v>19.012</v>
      </c>
      <c r="N26" s="2">
        <f t="shared" si="5"/>
        <v>21.34</v>
      </c>
      <c r="O26" s="2">
        <f t="shared" si="5"/>
        <v>23.667999999999999</v>
      </c>
      <c r="P26" s="2">
        <f t="shared" si="5"/>
        <v>25.995999999999999</v>
      </c>
      <c r="Q26" s="2">
        <f t="shared" si="5"/>
        <v>28.323999999999998</v>
      </c>
      <c r="R26" s="2">
        <f t="shared" si="5"/>
        <v>30.652000000000001</v>
      </c>
      <c r="S26" s="2">
        <f t="shared" si="5"/>
        <v>58.199999999999996</v>
      </c>
      <c r="T26" s="2">
        <f t="shared" si="5"/>
        <v>65.571999999999989</v>
      </c>
      <c r="U26" s="2">
        <f t="shared" si="5"/>
        <v>72.944000000000003</v>
      </c>
      <c r="V26" s="2">
        <f t="shared" si="5"/>
        <v>81.091999999999999</v>
      </c>
      <c r="W26" s="2">
        <f t="shared" si="5"/>
        <v>89.24</v>
      </c>
      <c r="X26" s="2">
        <f t="shared" si="5"/>
        <v>97.775999999999996</v>
      </c>
      <c r="Y26" s="2">
        <f t="shared" si="5"/>
        <v>106.7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3"/>
  <sheetViews>
    <sheetView workbookViewId="0">
      <selection activeCell="D11" sqref="D11"/>
    </sheetView>
  </sheetViews>
  <sheetFormatPr defaultColWidth="6" defaultRowHeight="15" x14ac:dyDescent="0.25"/>
  <cols>
    <col min="2" max="2" width="13" customWidth="1"/>
    <col min="3" max="3" width="5.85546875" customWidth="1"/>
  </cols>
  <sheetData>
    <row r="2" spans="2:27" x14ac:dyDescent="0.25">
      <c r="B2" s="4" t="s">
        <v>36</v>
      </c>
    </row>
    <row r="3" spans="2:27" x14ac:dyDescent="0.25">
      <c r="B3" t="s">
        <v>37</v>
      </c>
      <c r="C3" s="18">
        <v>3</v>
      </c>
      <c r="D3" t="s">
        <v>22</v>
      </c>
    </row>
    <row r="4" spans="2:27" x14ac:dyDescent="0.25">
      <c r="B4" t="s">
        <v>33</v>
      </c>
      <c r="C4" s="18">
        <v>10</v>
      </c>
      <c r="D4" t="s">
        <v>35</v>
      </c>
      <c r="E4">
        <v>0.82899999999999996</v>
      </c>
    </row>
    <row r="5" spans="2:27" x14ac:dyDescent="0.25">
      <c r="B5" t="s">
        <v>34</v>
      </c>
      <c r="C5" s="18">
        <v>0</v>
      </c>
      <c r="D5" t="s">
        <v>35</v>
      </c>
      <c r="E5">
        <v>0.59199999999999997</v>
      </c>
    </row>
    <row r="6" spans="2:27" x14ac:dyDescent="0.25">
      <c r="B6" s="13" t="s">
        <v>38</v>
      </c>
      <c r="C6" s="29">
        <f>E4*C4+E5*C5+C3</f>
        <v>11.29</v>
      </c>
      <c r="D6" s="13" t="s">
        <v>22</v>
      </c>
      <c r="E6" s="13"/>
    </row>
    <row r="8" spans="2:27" x14ac:dyDescent="0.25">
      <c r="B8" s="4" t="s">
        <v>39</v>
      </c>
      <c r="F8" s="4">
        <v>0</v>
      </c>
      <c r="G8" s="4">
        <v>200</v>
      </c>
      <c r="H8" s="4">
        <v>400</v>
      </c>
      <c r="I8" s="4">
        <v>600</v>
      </c>
      <c r="J8" s="4">
        <v>800</v>
      </c>
      <c r="K8" s="4">
        <v>1000</v>
      </c>
      <c r="L8" s="4">
        <v>1200</v>
      </c>
      <c r="M8" s="4">
        <v>1400</v>
      </c>
      <c r="N8" s="4">
        <v>1600</v>
      </c>
      <c r="O8" s="4">
        <v>1800</v>
      </c>
      <c r="P8" s="4">
        <v>2000</v>
      </c>
      <c r="Q8" s="4">
        <v>2200</v>
      </c>
      <c r="R8" s="4">
        <v>2400</v>
      </c>
      <c r="S8" s="4">
        <v>2600</v>
      </c>
      <c r="T8" s="4">
        <v>2800</v>
      </c>
      <c r="U8" s="4">
        <v>3000</v>
      </c>
      <c r="V8" s="4">
        <v>3200</v>
      </c>
      <c r="W8" s="4">
        <v>3400</v>
      </c>
      <c r="X8" s="4">
        <v>3600</v>
      </c>
      <c r="Y8" s="4">
        <v>3800</v>
      </c>
      <c r="Z8" s="4">
        <v>4000</v>
      </c>
      <c r="AA8" t="s">
        <v>1</v>
      </c>
    </row>
    <row r="9" spans="2:27" x14ac:dyDescent="0.25">
      <c r="F9">
        <v>0</v>
      </c>
      <c r="G9">
        <v>0.32</v>
      </c>
      <c r="H9">
        <v>0.64</v>
      </c>
      <c r="I9">
        <v>0.96</v>
      </c>
      <c r="J9">
        <v>1.29</v>
      </c>
      <c r="K9">
        <v>1.6</v>
      </c>
      <c r="L9">
        <v>3.6</v>
      </c>
      <c r="M9">
        <v>4.5999999999999996</v>
      </c>
      <c r="N9">
        <v>5.9</v>
      </c>
      <c r="O9">
        <v>7</v>
      </c>
      <c r="P9">
        <v>8.6</v>
      </c>
      <c r="Q9">
        <v>10.1</v>
      </c>
      <c r="R9">
        <v>11.7</v>
      </c>
      <c r="S9">
        <v>13.4</v>
      </c>
      <c r="T9">
        <v>15.3</v>
      </c>
      <c r="U9">
        <v>17</v>
      </c>
      <c r="V9">
        <v>19.2</v>
      </c>
      <c r="W9">
        <v>21.3</v>
      </c>
      <c r="X9">
        <v>23.5</v>
      </c>
      <c r="Y9">
        <v>25.8</v>
      </c>
      <c r="Z9">
        <v>28</v>
      </c>
      <c r="AA9" t="s">
        <v>5</v>
      </c>
    </row>
    <row r="12" spans="2:27" x14ac:dyDescent="0.25">
      <c r="B12" s="4" t="s">
        <v>40</v>
      </c>
      <c r="F12" s="4">
        <v>0</v>
      </c>
      <c r="G12" s="4">
        <v>200</v>
      </c>
      <c r="H12" s="4">
        <v>400</v>
      </c>
      <c r="I12" s="4">
        <v>600</v>
      </c>
      <c r="J12" s="4">
        <v>800</v>
      </c>
      <c r="K12" s="4">
        <v>1000</v>
      </c>
      <c r="L12" s="4">
        <v>1200</v>
      </c>
      <c r="M12" s="4">
        <v>1400</v>
      </c>
      <c r="N12" s="4">
        <v>1600</v>
      </c>
      <c r="O12" s="4">
        <v>1800</v>
      </c>
      <c r="P12" s="4">
        <v>2000</v>
      </c>
      <c r="Q12" s="4">
        <v>2200</v>
      </c>
      <c r="R12" s="4">
        <v>2400</v>
      </c>
      <c r="S12" s="4">
        <v>2600</v>
      </c>
      <c r="T12" s="4">
        <v>2800</v>
      </c>
      <c r="U12" s="4">
        <v>3000</v>
      </c>
      <c r="V12" s="4">
        <v>3200</v>
      </c>
      <c r="W12" s="4">
        <v>3400</v>
      </c>
      <c r="X12" s="4">
        <v>3600</v>
      </c>
      <c r="Y12" s="4">
        <v>3800</v>
      </c>
      <c r="Z12" s="4">
        <v>4000</v>
      </c>
      <c r="AA12" t="s">
        <v>1</v>
      </c>
    </row>
    <row r="13" spans="2:27" x14ac:dyDescent="0.25">
      <c r="F13" s="18">
        <f>$C$6/10*F9</f>
        <v>0</v>
      </c>
      <c r="G13" s="18">
        <f t="shared" ref="G13:Z13" si="0">$C$6/10*G9</f>
        <v>0.36127999999999999</v>
      </c>
      <c r="H13" s="18">
        <f t="shared" si="0"/>
        <v>0.72255999999999998</v>
      </c>
      <c r="I13" s="18">
        <f t="shared" si="0"/>
        <v>1.0838399999999999</v>
      </c>
      <c r="J13" s="18">
        <f t="shared" si="0"/>
        <v>1.45641</v>
      </c>
      <c r="K13" s="18">
        <f t="shared" si="0"/>
        <v>1.8064</v>
      </c>
      <c r="L13" s="18">
        <f t="shared" si="0"/>
        <v>4.0644</v>
      </c>
      <c r="M13" s="18">
        <f t="shared" si="0"/>
        <v>5.1933999999999996</v>
      </c>
      <c r="N13" s="18">
        <f t="shared" si="0"/>
        <v>6.6611000000000002</v>
      </c>
      <c r="O13" s="18">
        <f t="shared" si="0"/>
        <v>7.9030000000000005</v>
      </c>
      <c r="P13" s="18">
        <f t="shared" si="0"/>
        <v>9.7094000000000005</v>
      </c>
      <c r="Q13" s="18">
        <f t="shared" si="0"/>
        <v>11.402899999999999</v>
      </c>
      <c r="R13" s="18">
        <f t="shared" si="0"/>
        <v>13.209299999999999</v>
      </c>
      <c r="S13" s="18">
        <f t="shared" si="0"/>
        <v>15.1286</v>
      </c>
      <c r="T13" s="18">
        <f t="shared" si="0"/>
        <v>17.273700000000002</v>
      </c>
      <c r="U13" s="18">
        <f t="shared" si="0"/>
        <v>19.193000000000001</v>
      </c>
      <c r="V13" s="18">
        <f t="shared" si="0"/>
        <v>21.6768</v>
      </c>
      <c r="W13" s="18">
        <f t="shared" si="0"/>
        <v>24.047700000000003</v>
      </c>
      <c r="X13" s="18">
        <f t="shared" si="0"/>
        <v>26.531500000000001</v>
      </c>
      <c r="Y13" s="18">
        <f t="shared" si="0"/>
        <v>29.1282</v>
      </c>
      <c r="Z13" s="18">
        <f t="shared" si="0"/>
        <v>31.612000000000002</v>
      </c>
      <c r="AA1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workbookViewId="0">
      <selection activeCell="B16" sqref="B16:B17"/>
    </sheetView>
  </sheetViews>
  <sheetFormatPr defaultColWidth="7.140625" defaultRowHeight="15" x14ac:dyDescent="0.25"/>
  <cols>
    <col min="3" max="3" width="10.5703125" customWidth="1"/>
    <col min="4" max="4" width="7.85546875" bestFit="1" customWidth="1"/>
  </cols>
  <sheetData>
    <row r="1" spans="1:25" x14ac:dyDescent="0.25">
      <c r="A1" t="s">
        <v>41</v>
      </c>
      <c r="D1" s="4">
        <v>0</v>
      </c>
      <c r="E1" s="4">
        <v>200</v>
      </c>
      <c r="F1" s="4">
        <v>400</v>
      </c>
      <c r="G1" s="4">
        <v>600</v>
      </c>
      <c r="H1" s="4">
        <v>800</v>
      </c>
      <c r="I1" s="4">
        <v>1000</v>
      </c>
      <c r="J1" s="4">
        <v>1200</v>
      </c>
      <c r="K1" s="4">
        <v>1400</v>
      </c>
      <c r="L1" s="4">
        <v>1600</v>
      </c>
      <c r="M1" s="4">
        <v>1800</v>
      </c>
      <c r="N1" s="4">
        <v>2000</v>
      </c>
      <c r="O1" s="4">
        <v>2200</v>
      </c>
      <c r="P1" s="4">
        <v>2400</v>
      </c>
      <c r="Q1" s="4">
        <v>2600</v>
      </c>
      <c r="R1" s="4">
        <v>2800</v>
      </c>
      <c r="S1" s="4">
        <v>3000</v>
      </c>
      <c r="T1" s="4">
        <v>3200</v>
      </c>
      <c r="U1" s="4">
        <v>3400</v>
      </c>
      <c r="V1" s="4">
        <v>3600</v>
      </c>
      <c r="W1" s="4">
        <v>3800</v>
      </c>
      <c r="X1" s="4">
        <v>4000</v>
      </c>
      <c r="Y1" t="s">
        <v>1</v>
      </c>
    </row>
    <row r="2" spans="1:25" x14ac:dyDescent="0.25">
      <c r="A2" t="s">
        <v>51</v>
      </c>
      <c r="D2" s="2">
        <f>'Sisäinen häviö + höyrystin'!A36</f>
        <v>0</v>
      </c>
      <c r="E2" s="2">
        <f>'Sisäinen häviö + höyrystin'!B36</f>
        <v>0.618400888888889</v>
      </c>
      <c r="F2" s="2">
        <f>'Sisäinen häviö + höyrystin'!C36</f>
        <v>1.135724</v>
      </c>
      <c r="G2" s="2">
        <f>'Sisäinen häviö + höyrystin'!D36</f>
        <v>1.8923359999999998</v>
      </c>
      <c r="H2" s="2">
        <f>'Sisäinen häviö + höyrystin'!E36</f>
        <v>2.784014</v>
      </c>
      <c r="I2" s="2">
        <f>'Sisäinen häviö + höyrystin'!F36</f>
        <v>3.7525599999999999</v>
      </c>
      <c r="J2" s="2">
        <f>'Sisäinen häviö + höyrystin'!G36</f>
        <v>6.0837599999999998</v>
      </c>
      <c r="K2" s="2">
        <f>'Sisäinen häviö + höyrystin'!H36</f>
        <v>7.7183599999999997</v>
      </c>
      <c r="L2" s="2">
        <f>'Sisäinen häviö + höyrystin'!I36</f>
        <v>9.6639400000000002</v>
      </c>
      <c r="M2" s="2">
        <f>'Sisäinen häviö + höyrystin'!J36</f>
        <v>11.536200000000001</v>
      </c>
      <c r="N2" s="2">
        <f>'Sisäinen häviö + höyrystin'!K36</f>
        <v>13.84676</v>
      </c>
      <c r="O2" s="2">
        <f>'Sisäinen häviö + höyrystin'!L36</f>
        <v>16.121659999999999</v>
      </c>
      <c r="P2" s="2">
        <f>'Sisäinen häviö + höyrystin'!M36</f>
        <v>18.552219999999998</v>
      </c>
      <c r="Q2" s="2">
        <f>'Sisäinen häviö + höyrystin'!N36</f>
        <v>21.138439999999999</v>
      </c>
      <c r="R2" s="2">
        <f>'Sisäinen häviö + höyrystin'!O36</f>
        <v>23.97598</v>
      </c>
      <c r="S2" s="2">
        <f>'Sisäinen häviö + höyrystin'!P36</f>
        <v>26.7622</v>
      </c>
      <c r="T2" s="2">
        <f>'Sisäinen häviö + höyrystin'!Q36</f>
        <v>30.026719999999997</v>
      </c>
      <c r="U2" s="2">
        <f>'Sisäinen häviö + höyrystin'!R36</f>
        <v>33.315579999999997</v>
      </c>
      <c r="V2" s="2">
        <f>'Sisäinen häviö + höyrystin'!S36</f>
        <v>36.780099999999997</v>
      </c>
      <c r="W2" s="2">
        <f>'Sisäinen häviö + höyrystin'!T36</f>
        <v>40.320279999999997</v>
      </c>
      <c r="X2" s="2">
        <f>'Sisäinen häviö + höyrystin'!U36</f>
        <v>43.884799999999998</v>
      </c>
    </row>
    <row r="3" spans="1:25" x14ac:dyDescent="0.25">
      <c r="A3" t="str">
        <f>Yhdysputkisto!B12</f>
        <v>putkiston painehäviö</v>
      </c>
      <c r="D3" s="2">
        <f>Yhdysputkisto!F13</f>
        <v>0</v>
      </c>
      <c r="E3" s="2">
        <f>Yhdysputkisto!G13</f>
        <v>0.36127999999999999</v>
      </c>
      <c r="F3" s="2">
        <f>Yhdysputkisto!H13</f>
        <v>0.72255999999999998</v>
      </c>
      <c r="G3" s="2">
        <f>Yhdysputkisto!I13</f>
        <v>1.0838399999999999</v>
      </c>
      <c r="H3" s="2">
        <f>Yhdysputkisto!J13</f>
        <v>1.45641</v>
      </c>
      <c r="I3" s="2">
        <f>Yhdysputkisto!K13</f>
        <v>1.8064</v>
      </c>
      <c r="J3" s="2">
        <f>Yhdysputkisto!L13</f>
        <v>4.0644</v>
      </c>
      <c r="K3" s="2">
        <f>Yhdysputkisto!M13</f>
        <v>5.1933999999999996</v>
      </c>
      <c r="L3" s="2">
        <f>Yhdysputkisto!N13</f>
        <v>6.6611000000000002</v>
      </c>
      <c r="M3" s="2">
        <f>Yhdysputkisto!O13</f>
        <v>7.9030000000000005</v>
      </c>
      <c r="N3" s="2">
        <f>Yhdysputkisto!P13</f>
        <v>9.7094000000000005</v>
      </c>
      <c r="O3" s="2">
        <f>Yhdysputkisto!Q13</f>
        <v>11.402899999999999</v>
      </c>
      <c r="P3" s="2">
        <f>Yhdysputkisto!R13</f>
        <v>13.209299999999999</v>
      </c>
      <c r="Q3" s="2">
        <f>Yhdysputkisto!S13</f>
        <v>15.1286</v>
      </c>
      <c r="R3" s="2">
        <f>Yhdysputkisto!T13</f>
        <v>17.273700000000002</v>
      </c>
      <c r="S3" s="2">
        <f>Yhdysputkisto!U13</f>
        <v>19.193000000000001</v>
      </c>
      <c r="T3" s="2">
        <f>Yhdysputkisto!V13</f>
        <v>21.6768</v>
      </c>
      <c r="U3" s="2">
        <f>Yhdysputkisto!W13</f>
        <v>24.047700000000003</v>
      </c>
      <c r="V3" s="2">
        <f>Yhdysputkisto!X13</f>
        <v>26.531500000000001</v>
      </c>
      <c r="W3" s="2">
        <f>Yhdysputkisto!Y13</f>
        <v>29.1282</v>
      </c>
      <c r="X3" s="2">
        <f>Yhdysputkisto!Z13</f>
        <v>31.612000000000002</v>
      </c>
    </row>
    <row r="4" spans="1:25" x14ac:dyDescent="0.25">
      <c r="A4" t="s">
        <v>42</v>
      </c>
      <c r="D4">
        <f>Takaiskut!C26</f>
        <v>0</v>
      </c>
      <c r="E4">
        <f>Takaiskut!D26</f>
        <v>7.2</v>
      </c>
      <c r="F4">
        <f>Takaiskut!E26</f>
        <v>7.6</v>
      </c>
      <c r="G4">
        <f>Takaiskut!F26</f>
        <v>8</v>
      </c>
      <c r="H4">
        <f>Takaiskut!G26</f>
        <v>8.4</v>
      </c>
      <c r="I4">
        <f>Takaiskut!H26</f>
        <v>8.9</v>
      </c>
      <c r="J4">
        <f>Takaiskut!I26</f>
        <v>9.5</v>
      </c>
      <c r="K4">
        <f>Takaiskut!J26</f>
        <v>10</v>
      </c>
      <c r="L4">
        <f>Takaiskut!K26</f>
        <v>10.7</v>
      </c>
      <c r="M4">
        <f>Takaiskut!L26</f>
        <v>11.5</v>
      </c>
      <c r="N4">
        <f>Takaiskut!M26</f>
        <v>12.3</v>
      </c>
      <c r="O4">
        <f>Takaiskut!N26</f>
        <v>13.2</v>
      </c>
      <c r="P4">
        <f>Takaiskut!O26</f>
        <v>14.2</v>
      </c>
      <c r="Q4">
        <f>Takaiskut!P26</f>
        <v>15.1</v>
      </c>
      <c r="R4">
        <f>Takaiskut!Q26</f>
        <v>16.2</v>
      </c>
      <c r="S4">
        <f>Takaiskut!R26</f>
        <v>17.399999999999999</v>
      </c>
      <c r="T4">
        <f>Takaiskut!S26</f>
        <v>18.600000000000001</v>
      </c>
      <c r="U4">
        <f>Takaiskut!T26</f>
        <v>20</v>
      </c>
      <c r="V4">
        <f>Takaiskut!U26</f>
        <v>21.5</v>
      </c>
      <c r="W4">
        <f>Takaiskut!V26</f>
        <v>23</v>
      </c>
      <c r="X4">
        <f>Takaiskut!W26</f>
        <v>24.5</v>
      </c>
    </row>
    <row r="5" spans="1:25" x14ac:dyDescent="0.25">
      <c r="A5" t="s">
        <v>38</v>
      </c>
      <c r="D5" s="28">
        <f>SUM(D2:D4)</f>
        <v>0</v>
      </c>
      <c r="E5" s="28">
        <f t="shared" ref="E5:X5" si="0">SUM(E2:E4)</f>
        <v>8.179680888888889</v>
      </c>
      <c r="F5" s="28">
        <f t="shared" si="0"/>
        <v>9.458283999999999</v>
      </c>
      <c r="G5" s="28">
        <f t="shared" si="0"/>
        <v>10.976175999999999</v>
      </c>
      <c r="H5" s="28">
        <f t="shared" si="0"/>
        <v>12.640423999999999</v>
      </c>
      <c r="I5" s="28">
        <f t="shared" si="0"/>
        <v>14.458960000000001</v>
      </c>
      <c r="J5" s="28">
        <f t="shared" si="0"/>
        <v>19.648160000000001</v>
      </c>
      <c r="K5" s="28">
        <f t="shared" si="0"/>
        <v>22.911760000000001</v>
      </c>
      <c r="L5" s="28">
        <f t="shared" si="0"/>
        <v>27.025040000000001</v>
      </c>
      <c r="M5" s="28">
        <f t="shared" si="0"/>
        <v>30.9392</v>
      </c>
      <c r="N5" s="28">
        <f t="shared" si="0"/>
        <v>35.856160000000003</v>
      </c>
      <c r="O5" s="28">
        <f t="shared" si="0"/>
        <v>40.724559999999997</v>
      </c>
      <c r="P5" s="28">
        <f t="shared" si="0"/>
        <v>45.961519999999993</v>
      </c>
      <c r="Q5" s="28">
        <f t="shared" si="0"/>
        <v>51.367040000000003</v>
      </c>
      <c r="R5" s="28">
        <f t="shared" si="0"/>
        <v>57.449680000000001</v>
      </c>
      <c r="S5" s="28">
        <f t="shared" si="0"/>
        <v>63.355200000000004</v>
      </c>
      <c r="T5" s="28">
        <f t="shared" si="0"/>
        <v>70.303519999999992</v>
      </c>
      <c r="U5" s="28">
        <f t="shared" si="0"/>
        <v>77.363280000000003</v>
      </c>
      <c r="V5" s="28">
        <f t="shared" si="0"/>
        <v>84.811599999999999</v>
      </c>
      <c r="W5" s="28">
        <f t="shared" si="0"/>
        <v>92.448479999999989</v>
      </c>
      <c r="X5" s="28">
        <f t="shared" si="0"/>
        <v>99.996800000000007</v>
      </c>
    </row>
    <row r="7" spans="1:25" x14ac:dyDescent="0.25">
      <c r="A7" s="27" t="s">
        <v>44</v>
      </c>
      <c r="B7" s="27"/>
      <c r="C7" s="27"/>
      <c r="D7" s="4">
        <v>0</v>
      </c>
      <c r="E7" s="4">
        <v>200</v>
      </c>
      <c r="F7" s="4">
        <v>400</v>
      </c>
      <c r="G7" s="4">
        <v>600</v>
      </c>
      <c r="H7" s="4">
        <v>800</v>
      </c>
      <c r="I7" s="4">
        <v>1000</v>
      </c>
      <c r="J7" s="4">
        <v>1200</v>
      </c>
      <c r="K7" s="4">
        <v>1400</v>
      </c>
      <c r="L7" s="4">
        <v>1600</v>
      </c>
      <c r="M7" s="4">
        <v>1800</v>
      </c>
      <c r="N7" s="4">
        <v>2000</v>
      </c>
      <c r="O7" s="4">
        <v>2200</v>
      </c>
      <c r="P7" s="4">
        <v>2400</v>
      </c>
      <c r="Q7" s="4">
        <v>2600</v>
      </c>
      <c r="R7" s="4">
        <v>2800</v>
      </c>
      <c r="S7" s="4">
        <v>3000</v>
      </c>
      <c r="T7" s="4">
        <v>3200</v>
      </c>
      <c r="U7" s="4">
        <v>3400</v>
      </c>
      <c r="V7" s="4">
        <v>3600</v>
      </c>
      <c r="W7" s="4">
        <v>3800</v>
      </c>
      <c r="X7" s="4">
        <v>4000</v>
      </c>
      <c r="Y7" t="s">
        <v>1</v>
      </c>
    </row>
    <row r="8" spans="1:25" x14ac:dyDescent="0.25">
      <c r="A8" s="27" t="str">
        <f>Kaivo!A21</f>
        <v>2-putkinen keräin 40x2,4</v>
      </c>
      <c r="B8" s="27"/>
      <c r="C8" s="27"/>
      <c r="D8" s="2">
        <f>D$5+Kaivo!E21</f>
        <v>0</v>
      </c>
      <c r="E8" s="2">
        <f>E$5+Kaivo!F21</f>
        <v>11.67168088888889</v>
      </c>
      <c r="F8" s="2">
        <f>F$5+Kaivo!G21</f>
        <v>16.442284000000001</v>
      </c>
      <c r="G8" s="2">
        <f>G$5+Kaivo!H21</f>
        <v>21.452176000000001</v>
      </c>
      <c r="H8" s="2">
        <f>H$5+Kaivo!I21</f>
        <v>26.608423999999999</v>
      </c>
      <c r="I8" s="2">
        <f>I$5+Kaivo!J21</f>
        <v>31.918960000000002</v>
      </c>
      <c r="J8" s="2">
        <f>J$5+Kaivo!K21</f>
        <v>40.600160000000002</v>
      </c>
      <c r="K8" s="2">
        <f>K$5+Kaivo!L21</f>
        <v>47.355760000000004</v>
      </c>
      <c r="L8" s="2">
        <f>L$5+Kaivo!M21</f>
        <v>79.40504</v>
      </c>
      <c r="M8" s="2">
        <f>M$5+Kaivo!N21</f>
        <v>93.019199999999998</v>
      </c>
      <c r="N8" s="2">
        <f>N$5+Kaivo!O21</f>
        <v>111.90416</v>
      </c>
      <c r="O8" s="2">
        <f>O$5+Kaivo!P21</f>
        <v>128.02456000000001</v>
      </c>
      <c r="P8" s="2">
        <f>P$5+Kaivo!Q21</f>
        <v>139.08152000000001</v>
      </c>
      <c r="Q8" s="2">
        <f>Q$5+Kaivo!R21</f>
        <v>167.76704000000001</v>
      </c>
      <c r="R8" s="2">
        <f>R$5+Kaivo!S21</f>
        <v>189.36967999999999</v>
      </c>
      <c r="S8" s="2">
        <f>S$5+Kaivo!T21</f>
        <v>211.5712</v>
      </c>
      <c r="T8" s="2">
        <f>T$5+Kaivo!U21</f>
        <v>235.97952000000001</v>
      </c>
      <c r="U8" s="2">
        <f>U$5+Kaivo!V21</f>
        <v>261.27527999999995</v>
      </c>
      <c r="V8" s="2">
        <f>V$5+Kaivo!W21</f>
        <v>287.73559999999998</v>
      </c>
      <c r="W8" s="2">
        <f>W$5+Kaivo!X21</f>
        <v>315.16048000000001</v>
      </c>
      <c r="X8" s="2">
        <f>X$5+Kaivo!Y21</f>
        <v>343.27280000000002</v>
      </c>
    </row>
    <row r="9" spans="1:25" x14ac:dyDescent="0.25">
      <c r="A9" t="str">
        <f>Kaivo!A22</f>
        <v>2-putkinen keräin 40x3,7</v>
      </c>
      <c r="D9" s="2">
        <f>D$5+Kaivo!E22</f>
        <v>0</v>
      </c>
      <c r="E9" s="2">
        <f>E$5+Kaivo!F22</f>
        <v>12.835680888888888</v>
      </c>
      <c r="F9" s="2">
        <f>F$5+Kaivo!G22</f>
        <v>18.770283999999997</v>
      </c>
      <c r="G9" s="2">
        <f>G$5+Kaivo!H22</f>
        <v>25.332175999999997</v>
      </c>
      <c r="H9" s="2">
        <f>H$5+Kaivo!I22</f>
        <v>31.652424</v>
      </c>
      <c r="I9" s="2">
        <f>I$5+Kaivo!J22</f>
        <v>38.126959999999997</v>
      </c>
      <c r="J9" s="2">
        <f>J$5+Kaivo!K22</f>
        <v>47.972160000000002</v>
      </c>
      <c r="K9" s="2">
        <f>K$5+Kaivo!L22</f>
        <v>81.111760000000004</v>
      </c>
      <c r="L9" s="2">
        <f>L$5+Kaivo!M22</f>
        <v>99.969040000000007</v>
      </c>
      <c r="M9" s="2">
        <f>M$5+Kaivo!N22</f>
        <v>120.17919999999999</v>
      </c>
      <c r="N9" s="2">
        <f>N$5+Kaivo!O22</f>
        <v>142.55616000000001</v>
      </c>
      <c r="O9" s="2">
        <f>O$5+Kaivo!P22</f>
        <v>166.04855999999998</v>
      </c>
      <c r="P9" s="2">
        <f>P$5+Kaivo!Q22</f>
        <v>191.07351999999997</v>
      </c>
      <c r="Q9" s="2">
        <f>Q$5+Kaivo!R22</f>
        <v>218.20704000000001</v>
      </c>
      <c r="R9" s="2">
        <f>R$5+Kaivo!S22</f>
        <v>246.79367999999999</v>
      </c>
      <c r="S9" s="2">
        <f>S$5+Kaivo!T22</f>
        <v>276.36720000000003</v>
      </c>
      <c r="T9" s="2">
        <f>T$5+Kaivo!U22</f>
        <v>308.14751999999999</v>
      </c>
      <c r="U9" s="2">
        <f>U$5+Kaivo!V22</f>
        <v>341.59127999999998</v>
      </c>
      <c r="V9" s="2">
        <f>V$5+Kaivo!W22</f>
        <v>375.8116</v>
      </c>
      <c r="W9" s="2">
        <f>W$5+Kaivo!X22</f>
        <v>410.60847999999999</v>
      </c>
      <c r="X9" s="2">
        <f>X$5+Kaivo!Y22</f>
        <v>449.1968</v>
      </c>
    </row>
    <row r="10" spans="1:25" x14ac:dyDescent="0.25">
      <c r="A10" t="str">
        <f>Kaivo!A23</f>
        <v>3-putkinen keräin 40x2,4</v>
      </c>
      <c r="D10" s="2">
        <f>D$5+Kaivo!E23</f>
        <v>0</v>
      </c>
      <c r="E10" s="2">
        <f>E$5+Kaivo!F23</f>
        <v>10.802280888888889</v>
      </c>
      <c r="F10" s="2">
        <f>F$5+Kaivo!G23</f>
        <v>14.741283999999998</v>
      </c>
      <c r="G10" s="2">
        <f>G$5+Kaivo!H23</f>
        <v>18.900675999999997</v>
      </c>
      <c r="H10" s="2">
        <f>H$5+Kaivo!I23</f>
        <v>23.206423999999998</v>
      </c>
      <c r="I10" s="2">
        <f>I$5+Kaivo!J23</f>
        <v>27.571960000000001</v>
      </c>
      <c r="J10" s="2">
        <f>J$5+Kaivo!K23</f>
        <v>35.497160000000001</v>
      </c>
      <c r="K10" s="2">
        <f>K$5+Kaivo!L23</f>
        <v>41.307760000000002</v>
      </c>
      <c r="L10" s="2">
        <f>L$5+Kaivo!M23</f>
        <v>60.694040000000001</v>
      </c>
      <c r="M10" s="2">
        <f>M$5+Kaivo!N23</f>
        <v>70.339200000000005</v>
      </c>
      <c r="N10" s="2">
        <f>N$5+Kaivo!O23</f>
        <v>83.365160000000003</v>
      </c>
      <c r="O10" s="2">
        <f>O$5+Kaivo!P23</f>
        <v>94.836159999999992</v>
      </c>
      <c r="P10" s="2">
        <f>P$5+Kaivo!Q23</f>
        <v>103.92751999999999</v>
      </c>
      <c r="Q10" s="2">
        <f>Q$5+Kaivo!R23</f>
        <v>122.02904000000001</v>
      </c>
      <c r="R10" s="2">
        <f>R$5+Kaivo!S23</f>
        <v>137.01668000000001</v>
      </c>
      <c r="S10" s="2">
        <f>S$5+Kaivo!T23</f>
        <v>161.67519999999999</v>
      </c>
      <c r="T10" s="2">
        <f>T$5+Kaivo!U23</f>
        <v>180.79151999999999</v>
      </c>
      <c r="U10" s="2">
        <f>U$5+Kaivo!V23</f>
        <v>199.28327999999999</v>
      </c>
      <c r="V10" s="2">
        <f>V$5+Kaivo!W23</f>
        <v>219.12860000000001</v>
      </c>
      <c r="W10" s="2">
        <f>W$5+Kaivo!X23</f>
        <v>239.93848</v>
      </c>
      <c r="X10" s="2">
        <f>X$5+Kaivo!Y23</f>
        <v>261.81380000000001</v>
      </c>
    </row>
    <row r="11" spans="1:25" x14ac:dyDescent="0.25">
      <c r="A11" t="str">
        <f>Kaivo!A24</f>
        <v>3-putkinen keräin 40x3,7</v>
      </c>
      <c r="D11" s="2">
        <f>D$5+Kaivo!E24</f>
        <v>0</v>
      </c>
      <c r="E11" s="2">
        <f>E$5+Kaivo!F24</f>
        <v>11.701680888888889</v>
      </c>
      <c r="F11" s="2">
        <f>F$5+Kaivo!G24</f>
        <v>16.502284</v>
      </c>
      <c r="G11" s="2">
        <f>G$5+Kaivo!H24</f>
        <v>21.741175999999999</v>
      </c>
      <c r="H11" s="2">
        <f>H$5+Kaivo!I24</f>
        <v>26.927424000000002</v>
      </c>
      <c r="I11" s="2">
        <f>I$5+Kaivo!J24</f>
        <v>32.267960000000002</v>
      </c>
      <c r="J11" s="2">
        <f>J$5+Kaivo!K24</f>
        <v>41.16816</v>
      </c>
      <c r="K11" s="2">
        <f>K$5+Kaivo!L24</f>
        <v>60.888760000000005</v>
      </c>
      <c r="L11" s="2">
        <f>L$5+Kaivo!M24</f>
        <v>73.698040000000006</v>
      </c>
      <c r="M11" s="2">
        <f>M$5+Kaivo!N24</f>
        <v>87.104200000000006</v>
      </c>
      <c r="N11" s="2">
        <f>N$5+Kaivo!O24</f>
        <v>102.11016000000001</v>
      </c>
      <c r="O11" s="2">
        <f>O$5+Kaivo!P24</f>
        <v>117.66455999999999</v>
      </c>
      <c r="P11" s="2">
        <f>P$5+Kaivo!Q24</f>
        <v>134.18451999999999</v>
      </c>
      <c r="Q11" s="2">
        <f>Q$5+Kaivo!R24</f>
        <v>151.86804000000001</v>
      </c>
      <c r="R11" s="2">
        <f>R$5+Kaivo!S24</f>
        <v>182.91167999999999</v>
      </c>
      <c r="S11" s="2">
        <f>S$5+Kaivo!T24</f>
        <v>204.54719999999998</v>
      </c>
      <c r="T11" s="2">
        <f>T$5+Kaivo!U24</f>
        <v>227.82252</v>
      </c>
      <c r="U11" s="2">
        <f>U$5+Kaivo!V24</f>
        <v>252.38327999999998</v>
      </c>
      <c r="V11" s="2">
        <f>V$5+Kaivo!W24</f>
        <v>277.53160000000003</v>
      </c>
      <c r="W11" s="2">
        <f>W$5+Kaivo!X24</f>
        <v>303.25648000000001</v>
      </c>
      <c r="X11" s="2">
        <f>X$5+Kaivo!Y24</f>
        <v>331.0718</v>
      </c>
    </row>
    <row r="12" spans="1:25" x14ac:dyDescent="0.25">
      <c r="A12" t="str">
        <f>Kaivo!A25</f>
        <v>4-putkinen keräin 40x2,4</v>
      </c>
      <c r="D12" s="2">
        <f>D$5+Kaivo!E25</f>
        <v>0</v>
      </c>
      <c r="E12" s="2">
        <f>E$5+Kaivo!F25</f>
        <v>9.8868808888888893</v>
      </c>
      <c r="F12" s="2">
        <f>F$5+Kaivo!G25</f>
        <v>12.950284</v>
      </c>
      <c r="G12" s="2">
        <f>G$5+Kaivo!H25</f>
        <v>16.214175999999998</v>
      </c>
      <c r="H12" s="2">
        <f>H$5+Kaivo!I25</f>
        <v>19.624423999999998</v>
      </c>
      <c r="I12" s="2">
        <f>I$5+Kaivo!J25</f>
        <v>22.994959999999999</v>
      </c>
      <c r="J12" s="2">
        <f>J$5+Kaivo!K25</f>
        <v>30.124160000000003</v>
      </c>
      <c r="K12" s="2">
        <f>K$5+Kaivo!L25</f>
        <v>34.93976</v>
      </c>
      <c r="L12" s="2">
        <f>L$5+Kaivo!M25</f>
        <v>40.993040000000001</v>
      </c>
      <c r="M12" s="2">
        <f>M$5+Kaivo!N25</f>
        <v>46.459199999999996</v>
      </c>
      <c r="N12" s="2">
        <f>N$5+Kaivo!O25</f>
        <v>53.316160000000004</v>
      </c>
      <c r="O12" s="2">
        <f>O$5+Kaivo!P25</f>
        <v>59.891759999999998</v>
      </c>
      <c r="P12" s="2">
        <f>P$5+Kaivo!Q25</f>
        <v>66.913519999999991</v>
      </c>
      <c r="Q12" s="2">
        <f>Q$5+Kaivo!R25</f>
        <v>73.871039999999994</v>
      </c>
      <c r="R12" s="2">
        <f>R$5+Kaivo!S25</f>
        <v>81.893680000000003</v>
      </c>
      <c r="S12" s="2">
        <f>S$5+Kaivo!T25</f>
        <v>109.1392</v>
      </c>
      <c r="T12" s="2">
        <f>T$5+Kaivo!U25</f>
        <v>122.68351999999999</v>
      </c>
      <c r="U12" s="2">
        <f>U$5+Kaivo!V25</f>
        <v>134.01128</v>
      </c>
      <c r="V12" s="2">
        <f>V$5+Kaivo!W25</f>
        <v>146.89159999999998</v>
      </c>
      <c r="W12" s="2">
        <f>W$5+Kaivo!X25</f>
        <v>160.73647999999997</v>
      </c>
      <c r="X12" s="2">
        <f>X$5+Kaivo!Y25</f>
        <v>176.04480000000001</v>
      </c>
    </row>
    <row r="13" spans="1:25" x14ac:dyDescent="0.25">
      <c r="A13" t="str">
        <f>Kaivo!A26</f>
        <v>4-putkinen keräin 40x3,7</v>
      </c>
      <c r="D13" s="2">
        <f>D$5+Kaivo!E26</f>
        <v>0</v>
      </c>
      <c r="E13" s="2">
        <f>E$5+Kaivo!F26</f>
        <v>10.507680888888888</v>
      </c>
      <c r="F13" s="2">
        <f>F$5+Kaivo!G26</f>
        <v>14.114283999999998</v>
      </c>
      <c r="G13" s="2">
        <f>G$5+Kaivo!H26</f>
        <v>17.960175999999997</v>
      </c>
      <c r="H13" s="2">
        <f>H$5+Kaivo!I26</f>
        <v>21.952424000000001</v>
      </c>
      <c r="I13" s="2">
        <f>I$5+Kaivo!J26</f>
        <v>26.098960000000002</v>
      </c>
      <c r="J13" s="2">
        <f>J$5+Kaivo!K26</f>
        <v>34.004159999999999</v>
      </c>
      <c r="K13" s="2">
        <f>K$5+Kaivo!L26</f>
        <v>39.595759999999999</v>
      </c>
      <c r="L13" s="2">
        <f>L$5+Kaivo!M26</f>
        <v>46.037040000000005</v>
      </c>
      <c r="M13" s="2">
        <f>M$5+Kaivo!N26</f>
        <v>52.279200000000003</v>
      </c>
      <c r="N13" s="2">
        <f>N$5+Kaivo!O26</f>
        <v>59.524160000000002</v>
      </c>
      <c r="O13" s="2">
        <f>O$5+Kaivo!P26</f>
        <v>66.720559999999992</v>
      </c>
      <c r="P13" s="2">
        <f>P$5+Kaivo!Q26</f>
        <v>74.285519999999991</v>
      </c>
      <c r="Q13" s="2">
        <f>Q$5+Kaivo!R26</f>
        <v>82.019040000000004</v>
      </c>
      <c r="R13" s="2">
        <f>R$5+Kaivo!S26</f>
        <v>115.64967999999999</v>
      </c>
      <c r="S13" s="2">
        <f>S$5+Kaivo!T26</f>
        <v>128.9272</v>
      </c>
      <c r="T13" s="2">
        <f>T$5+Kaivo!U26</f>
        <v>143.24752000000001</v>
      </c>
      <c r="U13" s="2">
        <f>U$5+Kaivo!V26</f>
        <v>158.45528000000002</v>
      </c>
      <c r="V13" s="2">
        <f>V$5+Kaivo!W26</f>
        <v>174.05160000000001</v>
      </c>
      <c r="W13" s="2">
        <f>W$5+Kaivo!X26</f>
        <v>190.22447999999997</v>
      </c>
      <c r="X13" s="2">
        <f>X$5+Kaivo!Y26</f>
        <v>206.6968</v>
      </c>
    </row>
  </sheetData>
  <mergeCells count="2">
    <mergeCell ref="A7:C7"/>
    <mergeCell ref="A8:C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" workbookViewId="0">
      <selection activeCell="J32" sqref="J3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Sisäinen häviö + höyrystin</vt:lpstr>
      <vt:lpstr>Takaiskut</vt:lpstr>
      <vt:lpstr>Kiertopumput</vt:lpstr>
      <vt:lpstr>Kaivo</vt:lpstr>
      <vt:lpstr>Yhdysputkisto</vt:lpstr>
      <vt:lpstr>Kokonaispainehäviö</vt:lpstr>
      <vt:lpstr>Kaivovertailu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2014-02-20T04:12:51Z</dcterms:created>
  <dcterms:modified xsi:type="dcterms:W3CDTF">2014-02-28T08:19:08Z</dcterms:modified>
</cp:coreProperties>
</file>