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22995" windowHeight="9915" activeTab="4"/>
  </bookViews>
  <sheets>
    <sheet name="Painehäviö höyrystimessä" sheetId="3" r:id="rId1"/>
    <sheet name="Takaiskut" sheetId="4" r:id="rId2"/>
    <sheet name="Kiertopumput" sheetId="5" r:id="rId3"/>
    <sheet name="Kaivo" sheetId="6" r:id="rId4"/>
    <sheet name="Putkisto" sheetId="7" r:id="rId5"/>
    <sheet name="Kokonaispainehäviö" sheetId="8" r:id="rId6"/>
    <sheet name="Kaivovertailu" sheetId="9" r:id="rId7"/>
  </sheets>
  <externalReferences>
    <externalReference r:id="rId8"/>
  </externalReferences>
  <calcPr calcId="145621"/>
</workbook>
</file>

<file path=xl/calcChain.xml><?xml version="1.0" encoding="utf-8"?>
<calcChain xmlns="http://schemas.openxmlformats.org/spreadsheetml/2006/main">
  <c r="A8" i="8" l="1"/>
  <c r="A9" i="8"/>
  <c r="A10" i="8"/>
  <c r="A11" i="8"/>
  <c r="A12" i="8"/>
  <c r="A13" i="8"/>
  <c r="H10" i="8"/>
  <c r="L10" i="8"/>
  <c r="P10" i="8"/>
  <c r="T10" i="8"/>
  <c r="X10" i="8"/>
  <c r="E13" i="8"/>
  <c r="G13" i="8"/>
  <c r="H13" i="8"/>
  <c r="I13" i="8"/>
  <c r="K13" i="8"/>
  <c r="L13" i="8"/>
  <c r="M13" i="8"/>
  <c r="O13" i="8"/>
  <c r="P13" i="8"/>
  <c r="Q13" i="8"/>
  <c r="S13" i="8"/>
  <c r="T13" i="8"/>
  <c r="U13" i="8"/>
  <c r="W13" i="8"/>
  <c r="X13" i="8"/>
  <c r="D11" i="8"/>
  <c r="D10" i="8"/>
  <c r="E9" i="8"/>
  <c r="G9" i="8"/>
  <c r="H9" i="8"/>
  <c r="I9" i="8"/>
  <c r="K9" i="8"/>
  <c r="L9" i="8"/>
  <c r="M9" i="8"/>
  <c r="O9" i="8"/>
  <c r="P9" i="8"/>
  <c r="Q9" i="8"/>
  <c r="S9" i="8"/>
  <c r="T9" i="8"/>
  <c r="U9" i="8"/>
  <c r="W9" i="8"/>
  <c r="X9" i="8"/>
  <c r="D9" i="8"/>
  <c r="F8" i="8"/>
  <c r="G8" i="8"/>
  <c r="H8" i="8"/>
  <c r="J8" i="8"/>
  <c r="K8" i="8"/>
  <c r="L8" i="8"/>
  <c r="N8" i="8"/>
  <c r="O8" i="8"/>
  <c r="P8" i="8"/>
  <c r="R8" i="8"/>
  <c r="S8" i="8"/>
  <c r="T8" i="8"/>
  <c r="V8" i="8"/>
  <c r="W8" i="8"/>
  <c r="X8" i="8"/>
  <c r="E5" i="8"/>
  <c r="F5" i="8"/>
  <c r="G5" i="8"/>
  <c r="H5" i="8"/>
  <c r="I5" i="8"/>
  <c r="J5" i="8"/>
  <c r="K5" i="8"/>
  <c r="L5" i="8"/>
  <c r="M5" i="8"/>
  <c r="N5" i="8"/>
  <c r="O5" i="8"/>
  <c r="P5" i="8"/>
  <c r="Q5" i="8"/>
  <c r="R5" i="8"/>
  <c r="S5" i="8"/>
  <c r="T5" i="8"/>
  <c r="U5" i="8"/>
  <c r="V5" i="8"/>
  <c r="W5" i="8"/>
  <c r="X5" i="8"/>
  <c r="D5" i="8"/>
  <c r="F26" i="6"/>
  <c r="G26" i="6"/>
  <c r="F13" i="8" s="1"/>
  <c r="H26" i="6"/>
  <c r="I26" i="6"/>
  <c r="J26" i="6"/>
  <c r="K26" i="6"/>
  <c r="J13" i="8" s="1"/>
  <c r="L26" i="6"/>
  <c r="M26" i="6"/>
  <c r="N26" i="6"/>
  <c r="O26" i="6"/>
  <c r="N13" i="8" s="1"/>
  <c r="P26" i="6"/>
  <c r="Q26" i="6"/>
  <c r="R26" i="6"/>
  <c r="S26" i="6"/>
  <c r="R13" i="8" s="1"/>
  <c r="T26" i="6"/>
  <c r="U26" i="6"/>
  <c r="V26" i="6"/>
  <c r="W26" i="6"/>
  <c r="V13" i="8" s="1"/>
  <c r="X26" i="6"/>
  <c r="Y26" i="6"/>
  <c r="E26" i="6"/>
  <c r="D13" i="8" s="1"/>
  <c r="F25" i="6"/>
  <c r="E12" i="8" s="1"/>
  <c r="G25" i="6"/>
  <c r="F12" i="8" s="1"/>
  <c r="H25" i="6"/>
  <c r="G12" i="8" s="1"/>
  <c r="I25" i="6"/>
  <c r="H12" i="8" s="1"/>
  <c r="J25" i="6"/>
  <c r="I12" i="8" s="1"/>
  <c r="K25" i="6"/>
  <c r="J12" i="8" s="1"/>
  <c r="L25" i="6"/>
  <c r="K12" i="8" s="1"/>
  <c r="M25" i="6"/>
  <c r="L12" i="8" s="1"/>
  <c r="N25" i="6"/>
  <c r="M12" i="8" s="1"/>
  <c r="O25" i="6"/>
  <c r="N12" i="8" s="1"/>
  <c r="P25" i="6"/>
  <c r="O12" i="8" s="1"/>
  <c r="Q25" i="6"/>
  <c r="P12" i="8" s="1"/>
  <c r="R25" i="6"/>
  <c r="Q12" i="8" s="1"/>
  <c r="S25" i="6"/>
  <c r="R12" i="8" s="1"/>
  <c r="T25" i="6"/>
  <c r="S12" i="8" s="1"/>
  <c r="U25" i="6"/>
  <c r="T12" i="8" s="1"/>
  <c r="V25" i="6"/>
  <c r="U12" i="8" s="1"/>
  <c r="W25" i="6"/>
  <c r="V12" i="8" s="1"/>
  <c r="X25" i="6"/>
  <c r="W12" i="8" s="1"/>
  <c r="Y25" i="6"/>
  <c r="X12" i="8" s="1"/>
  <c r="E25" i="6"/>
  <c r="D12" i="8" s="1"/>
  <c r="F24" i="6"/>
  <c r="E11" i="8" s="1"/>
  <c r="G24" i="6"/>
  <c r="F11" i="8" s="1"/>
  <c r="H24" i="6"/>
  <c r="G11" i="8" s="1"/>
  <c r="I24" i="6"/>
  <c r="H11" i="8" s="1"/>
  <c r="J24" i="6"/>
  <c r="I11" i="8" s="1"/>
  <c r="K24" i="6"/>
  <c r="J11" i="8" s="1"/>
  <c r="L24" i="6"/>
  <c r="K11" i="8" s="1"/>
  <c r="M24" i="6"/>
  <c r="L11" i="8" s="1"/>
  <c r="N24" i="6"/>
  <c r="M11" i="8" s="1"/>
  <c r="O24" i="6"/>
  <c r="N11" i="8" s="1"/>
  <c r="P24" i="6"/>
  <c r="O11" i="8" s="1"/>
  <c r="Q24" i="6"/>
  <c r="P11" i="8" s="1"/>
  <c r="R24" i="6"/>
  <c r="Q11" i="8" s="1"/>
  <c r="S24" i="6"/>
  <c r="R11" i="8" s="1"/>
  <c r="T24" i="6"/>
  <c r="S11" i="8" s="1"/>
  <c r="U24" i="6"/>
  <c r="T11" i="8" s="1"/>
  <c r="V24" i="6"/>
  <c r="U11" i="8" s="1"/>
  <c r="W24" i="6"/>
  <c r="V11" i="8" s="1"/>
  <c r="X24" i="6"/>
  <c r="W11" i="8" s="1"/>
  <c r="Y24" i="6"/>
  <c r="X11" i="8" s="1"/>
  <c r="E24" i="6"/>
  <c r="F23" i="6"/>
  <c r="E10" i="8" s="1"/>
  <c r="G23" i="6"/>
  <c r="F10" i="8" s="1"/>
  <c r="H23" i="6"/>
  <c r="G10" i="8" s="1"/>
  <c r="I23" i="6"/>
  <c r="J23" i="6"/>
  <c r="I10" i="8" s="1"/>
  <c r="K23" i="6"/>
  <c r="J10" i="8" s="1"/>
  <c r="L23" i="6"/>
  <c r="K10" i="8" s="1"/>
  <c r="M23" i="6"/>
  <c r="N23" i="6"/>
  <c r="M10" i="8" s="1"/>
  <c r="O23" i="6"/>
  <c r="N10" i="8" s="1"/>
  <c r="P23" i="6"/>
  <c r="O10" i="8" s="1"/>
  <c r="Q23" i="6"/>
  <c r="R23" i="6"/>
  <c r="Q10" i="8" s="1"/>
  <c r="S23" i="6"/>
  <c r="R10" i="8" s="1"/>
  <c r="T23" i="6"/>
  <c r="S10" i="8" s="1"/>
  <c r="U23" i="6"/>
  <c r="V23" i="6"/>
  <c r="U10" i="8" s="1"/>
  <c r="W23" i="6"/>
  <c r="V10" i="8" s="1"/>
  <c r="X23" i="6"/>
  <c r="W10" i="8" s="1"/>
  <c r="Y23" i="6"/>
  <c r="E23" i="6"/>
  <c r="F22" i="6"/>
  <c r="G22" i="6"/>
  <c r="F9" i="8" s="1"/>
  <c r="H22" i="6"/>
  <c r="I22" i="6"/>
  <c r="J22" i="6"/>
  <c r="K22" i="6"/>
  <c r="J9" i="8" s="1"/>
  <c r="L22" i="6"/>
  <c r="M22" i="6"/>
  <c r="N22" i="6"/>
  <c r="O22" i="6"/>
  <c r="N9" i="8" s="1"/>
  <c r="P22" i="6"/>
  <c r="Q22" i="6"/>
  <c r="R22" i="6"/>
  <c r="S22" i="6"/>
  <c r="R9" i="8" s="1"/>
  <c r="T22" i="6"/>
  <c r="U22" i="6"/>
  <c r="V22" i="6"/>
  <c r="W22" i="6"/>
  <c r="V9" i="8" s="1"/>
  <c r="X22" i="6"/>
  <c r="Y22" i="6"/>
  <c r="E22" i="6"/>
  <c r="F21" i="6"/>
  <c r="E8" i="8" s="1"/>
  <c r="G21" i="6"/>
  <c r="H21" i="6"/>
  <c r="I21" i="6"/>
  <c r="J21" i="6"/>
  <c r="I8" i="8" s="1"/>
  <c r="K21" i="6"/>
  <c r="L21" i="6"/>
  <c r="M21" i="6"/>
  <c r="N21" i="6"/>
  <c r="M8" i="8" s="1"/>
  <c r="O21" i="6"/>
  <c r="P21" i="6"/>
  <c r="Q21" i="6"/>
  <c r="R21" i="6"/>
  <c r="Q8" i="8" s="1"/>
  <c r="S21" i="6"/>
  <c r="T21" i="6"/>
  <c r="U21" i="6"/>
  <c r="V21" i="6"/>
  <c r="U8" i="8" s="1"/>
  <c r="W21" i="6"/>
  <c r="X21" i="6"/>
  <c r="Y21" i="6"/>
  <c r="E21" i="6"/>
  <c r="D8" i="8" s="1"/>
  <c r="F2" i="8"/>
  <c r="G2" i="8"/>
  <c r="H2" i="8"/>
  <c r="I2" i="8"/>
  <c r="J2" i="8"/>
  <c r="K2" i="8"/>
  <c r="L2" i="8"/>
  <c r="M2" i="8"/>
  <c r="N2" i="8"/>
  <c r="O2" i="8"/>
  <c r="P2" i="8"/>
  <c r="Q2" i="8"/>
  <c r="R2" i="8"/>
  <c r="S2" i="8"/>
  <c r="T2" i="8"/>
  <c r="U2" i="8"/>
  <c r="V2" i="8"/>
  <c r="W2" i="8"/>
  <c r="X2" i="8"/>
  <c r="E2" i="8"/>
  <c r="E4" i="8"/>
  <c r="F4" i="8"/>
  <c r="G4" i="8"/>
  <c r="H4" i="8"/>
  <c r="I4" i="8"/>
  <c r="J4" i="8"/>
  <c r="K4" i="8"/>
  <c r="L4" i="8"/>
  <c r="M4" i="8"/>
  <c r="N4" i="8"/>
  <c r="O4" i="8"/>
  <c r="P4" i="8"/>
  <c r="Q4" i="8"/>
  <c r="R4" i="8"/>
  <c r="S4" i="8"/>
  <c r="T4" i="8"/>
  <c r="U4" i="8"/>
  <c r="V4" i="8"/>
  <c r="W4" i="8"/>
  <c r="X4" i="8"/>
  <c r="D4" i="8"/>
  <c r="E3" i="8"/>
  <c r="F3" i="8"/>
  <c r="G3" i="8"/>
  <c r="H3" i="8"/>
  <c r="I3" i="8"/>
  <c r="J3" i="8"/>
  <c r="K3" i="8"/>
  <c r="L3" i="8"/>
  <c r="M3" i="8"/>
  <c r="N3" i="8"/>
  <c r="O3" i="8"/>
  <c r="P3" i="8"/>
  <c r="Q3" i="8"/>
  <c r="R3" i="8"/>
  <c r="S3" i="8"/>
  <c r="T3" i="8"/>
  <c r="U3" i="8"/>
  <c r="V3" i="8"/>
  <c r="W3" i="8"/>
  <c r="X3" i="8"/>
  <c r="D3" i="8"/>
  <c r="A3" i="8"/>
  <c r="G13" i="7"/>
  <c r="H13" i="7"/>
  <c r="I13" i="7"/>
  <c r="J13" i="7"/>
  <c r="K13" i="7"/>
  <c r="L13" i="7"/>
  <c r="M13" i="7"/>
  <c r="N13" i="7"/>
  <c r="O13" i="7"/>
  <c r="P13" i="7"/>
  <c r="Q13" i="7"/>
  <c r="R13" i="7"/>
  <c r="S13" i="7"/>
  <c r="T13" i="7"/>
  <c r="U13" i="7"/>
  <c r="V13" i="7"/>
  <c r="W13" i="7"/>
  <c r="X13" i="7"/>
  <c r="Y13" i="7"/>
  <c r="Z13" i="7"/>
  <c r="F13" i="7"/>
  <c r="C6" i="7"/>
  <c r="O16" i="3" l="1"/>
  <c r="N16" i="3"/>
  <c r="M16" i="3"/>
  <c r="L16" i="3"/>
  <c r="K16" i="3"/>
  <c r="J16" i="3"/>
  <c r="I16" i="3"/>
  <c r="H16" i="3"/>
  <c r="G16" i="3"/>
  <c r="F16" i="3"/>
  <c r="E16" i="3"/>
  <c r="D16" i="3"/>
  <c r="C16" i="3"/>
  <c r="B16" i="3"/>
  <c r="A16" i="3"/>
  <c r="O7" i="3"/>
  <c r="N7" i="3"/>
  <c r="M7" i="3"/>
  <c r="L7" i="3"/>
  <c r="K7" i="3"/>
  <c r="J7" i="3"/>
  <c r="I7" i="3"/>
  <c r="H7" i="3"/>
  <c r="G7" i="3"/>
  <c r="F7" i="3"/>
  <c r="E7" i="3"/>
  <c r="D7" i="3"/>
  <c r="C7" i="3"/>
  <c r="B7" i="3"/>
  <c r="A7" i="3"/>
  <c r="E16" i="5"/>
  <c r="F16" i="5"/>
  <c r="G16" i="5"/>
  <c r="H16" i="5"/>
  <c r="I16" i="5"/>
  <c r="J16" i="5"/>
  <c r="K16" i="5"/>
  <c r="L16" i="5"/>
  <c r="M16" i="5"/>
  <c r="N16" i="5"/>
  <c r="O16" i="5"/>
  <c r="P16" i="5"/>
  <c r="Q16" i="5"/>
  <c r="R16" i="5"/>
  <c r="S16" i="5"/>
  <c r="T16" i="5"/>
  <c r="U16" i="5"/>
  <c r="V16" i="5"/>
  <c r="W16" i="5"/>
  <c r="X16" i="5"/>
  <c r="E17" i="5"/>
  <c r="F17" i="5"/>
  <c r="G17" i="5"/>
  <c r="H17" i="5"/>
  <c r="I17" i="5"/>
  <c r="J17" i="5"/>
  <c r="K17" i="5"/>
  <c r="L17" i="5"/>
  <c r="M17" i="5"/>
  <c r="N17" i="5"/>
  <c r="O17" i="5"/>
  <c r="P17" i="5"/>
  <c r="Q17" i="5"/>
  <c r="R17" i="5"/>
  <c r="S17" i="5"/>
  <c r="T17" i="5"/>
  <c r="U17" i="5"/>
  <c r="V17" i="5"/>
  <c r="W17" i="5"/>
  <c r="X17" i="5"/>
  <c r="E18" i="5"/>
  <c r="F18" i="5"/>
  <c r="G18" i="5"/>
  <c r="H18" i="5"/>
  <c r="I18" i="5"/>
  <c r="J18" i="5"/>
  <c r="K18" i="5"/>
  <c r="L18" i="5"/>
  <c r="M18" i="5"/>
  <c r="N18" i="5"/>
  <c r="O18" i="5"/>
  <c r="P18" i="5"/>
  <c r="Q18" i="5"/>
  <c r="R18" i="5"/>
  <c r="S18" i="5"/>
  <c r="T18" i="5"/>
  <c r="U18" i="5"/>
  <c r="V18" i="5"/>
  <c r="W18" i="5"/>
  <c r="X18" i="5"/>
  <c r="E19" i="5"/>
  <c r="F19" i="5"/>
  <c r="G19" i="5"/>
  <c r="H19" i="5"/>
  <c r="I19" i="5"/>
  <c r="J19" i="5"/>
  <c r="K19" i="5"/>
  <c r="L19" i="5"/>
  <c r="M19" i="5"/>
  <c r="N19" i="5"/>
  <c r="O19" i="5"/>
  <c r="P19" i="5"/>
  <c r="Q19" i="5"/>
  <c r="R19" i="5"/>
  <c r="S19" i="5"/>
  <c r="T19" i="5"/>
  <c r="U19" i="5"/>
  <c r="V19" i="5"/>
  <c r="W19" i="5"/>
  <c r="X19" i="5"/>
  <c r="E20" i="5"/>
  <c r="F20" i="5"/>
  <c r="G20" i="5"/>
  <c r="H20" i="5"/>
  <c r="I20" i="5"/>
  <c r="J20" i="5"/>
  <c r="K20" i="5"/>
  <c r="L20" i="5"/>
  <c r="M20" i="5"/>
  <c r="N20" i="5"/>
  <c r="O20" i="5"/>
  <c r="P20" i="5"/>
  <c r="Q20" i="5"/>
  <c r="R20" i="5"/>
  <c r="S20" i="5"/>
  <c r="T20" i="5"/>
  <c r="U20" i="5"/>
  <c r="V20" i="5"/>
  <c r="W20" i="5"/>
  <c r="X20" i="5"/>
  <c r="D16" i="5"/>
  <c r="D17" i="5"/>
  <c r="D18" i="5"/>
  <c r="D19" i="5"/>
  <c r="D20" i="5"/>
  <c r="E15" i="5"/>
  <c r="F15" i="5"/>
  <c r="G15" i="5"/>
  <c r="H15" i="5"/>
  <c r="I15" i="5"/>
  <c r="J15" i="5"/>
  <c r="K15" i="5"/>
  <c r="L15" i="5"/>
  <c r="M15" i="5"/>
  <c r="N15" i="5"/>
  <c r="O15" i="5"/>
  <c r="P15" i="5"/>
  <c r="Q15" i="5"/>
  <c r="R15" i="5"/>
  <c r="S15" i="5"/>
  <c r="T15" i="5"/>
  <c r="U15" i="5"/>
  <c r="V15" i="5"/>
  <c r="D15" i="5"/>
  <c r="D7" i="4"/>
  <c r="E7" i="4"/>
  <c r="F7" i="4"/>
  <c r="G7" i="4"/>
  <c r="H7" i="4"/>
  <c r="B7" i="4"/>
  <c r="C7" i="4"/>
  <c r="F3" i="4"/>
  <c r="G3" i="4"/>
  <c r="B3" i="4"/>
  <c r="C3" i="4"/>
  <c r="D3" i="4"/>
  <c r="E3" i="4"/>
</calcChain>
</file>

<file path=xl/sharedStrings.xml><?xml version="1.0" encoding="utf-8"?>
<sst xmlns="http://schemas.openxmlformats.org/spreadsheetml/2006/main" count="76" uniqueCount="50">
  <si>
    <t>virtaus</t>
  </si>
  <si>
    <t>l/h</t>
  </si>
  <si>
    <t>Painehäviö höyrystimessä B25, 40 levyinen 28% etanoli</t>
  </si>
  <si>
    <t>hela 4125</t>
  </si>
  <si>
    <t>hela 4132</t>
  </si>
  <si>
    <t>kPa</t>
  </si>
  <si>
    <t>wilo stratos para 25-1/7</t>
  </si>
  <si>
    <t>wilo stratos para 25-1/8</t>
  </si>
  <si>
    <t>wilo stratos para 25-1/11</t>
  </si>
  <si>
    <t>wilo stratos para 25-1/12</t>
  </si>
  <si>
    <t>m H2O</t>
  </si>
  <si>
    <t>grundfos magna geo 25-100</t>
  </si>
  <si>
    <t>wilo top-rl 25/7,5</t>
  </si>
  <si>
    <t>28% etanoliseoksen tiheys @ 0 °C</t>
  </si>
  <si>
    <t>kg/m3</t>
  </si>
  <si>
    <t>nibe käytettävissä oleva paine</t>
  </si>
  <si>
    <t>max painehäviö etanolilla</t>
  </si>
  <si>
    <t>nibe höyrystin painehäviö kPa</t>
  </si>
  <si>
    <t>Viessmann painehäviö kPa</t>
  </si>
  <si>
    <t>massavirta kg/s</t>
  </si>
  <si>
    <t xml:space="preserve">magna geo 25-100 nostokorkeus 0,1 m H2O </t>
  </si>
  <si>
    <t>l/s</t>
  </si>
  <si>
    <t>Laskettu p-20% etanoliseoksen mukaan @ 0 ° C</t>
  </si>
  <si>
    <t>Tiheys</t>
  </si>
  <si>
    <t>Kaivo tai keruupiirin pituus/2</t>
  </si>
  <si>
    <t>Siirtoputkisto</t>
  </si>
  <si>
    <t>m</t>
  </si>
  <si>
    <t xml:space="preserve">Virtaus </t>
  </si>
  <si>
    <t>3-putkinen keräin 40x2,4</t>
  </si>
  <si>
    <t>3-putkinen keräin 40x3,7</t>
  </si>
  <si>
    <t>4-putkinen keräin 40x2,4</t>
  </si>
  <si>
    <t>2-putkinen keräin 40x2,4</t>
  </si>
  <si>
    <t>dynaaminen viskositeetti</t>
  </si>
  <si>
    <t>mPas</t>
  </si>
  <si>
    <t>4-putkinen keräin 40x3,7</t>
  </si>
  <si>
    <t>kPa@35,2mm/100m</t>
  </si>
  <si>
    <t>kPa@32,6mm/100m</t>
  </si>
  <si>
    <t>90° kulmia</t>
  </si>
  <si>
    <t>45° kulmia</t>
  </si>
  <si>
    <t>kpl</t>
  </si>
  <si>
    <t>Maapiirin ja mlp liittävä putkisto</t>
  </si>
  <si>
    <t>28mm Cu</t>
  </si>
  <si>
    <t>yhteensä</t>
  </si>
  <si>
    <t>painehäviö /10m</t>
  </si>
  <si>
    <t>putkiston painehäviö</t>
  </si>
  <si>
    <t>Painehäviö yhteensä</t>
  </si>
  <si>
    <t>takaisku</t>
  </si>
  <si>
    <t>höyrystin</t>
  </si>
  <si>
    <t>2-putkinen keräin 40x3,7</t>
  </si>
  <si>
    <t>eri kollektorien kanssa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</si>
</sst>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164" fontId="0" fillId="0" borderId="0" xfId="0" applyNumberFormat="1"/>
    <xf numFmtId="165" fontId="0" fillId="0" borderId="0" xfId="0" applyNumberFormat="1"/>
    <xf numFmtId="2" fontId="0" fillId="0" borderId="0" xfId="0" applyNumberFormat="1"/>
    <xf numFmtId="0" fontId="1" fillId="0" borderId="0" xfId="0" applyFont="1"/>
    <xf numFmtId="2" fontId="0" fillId="0" borderId="0" xfId="0" applyNumberFormat="1" applyFont="1"/>
    <xf numFmtId="0" fontId="0" fillId="0" borderId="1" xfId="0" applyBorder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65" fontId="1" fillId="0" borderId="0" xfId="0" applyNumberFormat="1" applyFont="1"/>
    <xf numFmtId="49" fontId="0" fillId="0" borderId="0" xfId="0" applyNumberFormat="1"/>
    <xf numFmtId="0" fontId="0" fillId="0" borderId="8" xfId="0" applyBorder="1"/>
    <xf numFmtId="0" fontId="0" fillId="0" borderId="9" xfId="0" applyBorder="1"/>
    <xf numFmtId="0" fontId="1" fillId="0" borderId="10" xfId="0" applyFont="1" applyBorder="1"/>
    <xf numFmtId="0" fontId="1" fillId="0" borderId="10" xfId="0" applyFont="1" applyFill="1" applyBorder="1"/>
    <xf numFmtId="0" fontId="1" fillId="0" borderId="11" xfId="0" applyFont="1" applyFill="1" applyBorder="1"/>
    <xf numFmtId="165" fontId="0" fillId="0" borderId="8" xfId="0" applyNumberFormat="1" applyBorder="1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592714575001499"/>
          <c:y val="0.19186228192064228"/>
          <c:w val="0.63580249343832018"/>
          <c:h val="0.65183253135024788"/>
        </c:manualLayout>
      </c:layout>
      <c:lineChart>
        <c:grouping val="stacked"/>
        <c:varyColors val="0"/>
        <c:ser>
          <c:idx val="0"/>
          <c:order val="0"/>
          <c:tx>
            <c:v>Viessmann</c:v>
          </c:tx>
          <c:marker>
            <c:symbol val="none"/>
          </c:marker>
          <c:cat>
            <c:numRef>
              <c:f>'Painehäviö höyrystimessä'!$A$5:$O$5</c:f>
              <c:numCache>
                <c:formatCode>General</c:formatCode>
                <c:ptCount val="15"/>
                <c:pt idx="0">
                  <c:v>200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1400</c:v>
                </c:pt>
                <c:pt idx="7">
                  <c:v>1600</c:v>
                </c:pt>
                <c:pt idx="8">
                  <c:v>1800</c:v>
                </c:pt>
                <c:pt idx="9">
                  <c:v>2000</c:v>
                </c:pt>
                <c:pt idx="10">
                  <c:v>2200</c:v>
                </c:pt>
                <c:pt idx="11">
                  <c:v>2400</c:v>
                </c:pt>
                <c:pt idx="12">
                  <c:v>2600</c:v>
                </c:pt>
                <c:pt idx="13">
                  <c:v>2800</c:v>
                </c:pt>
                <c:pt idx="14">
                  <c:v>3000</c:v>
                </c:pt>
              </c:numCache>
            </c:numRef>
          </c:cat>
          <c:val>
            <c:numRef>
              <c:f>'Painehäviö höyrystimessä'!$A$9:$O$9</c:f>
              <c:numCache>
                <c:formatCode>General</c:formatCode>
                <c:ptCount val="15"/>
                <c:pt idx="0">
                  <c:v>0.5</c:v>
                </c:pt>
                <c:pt idx="1">
                  <c:v>1.2</c:v>
                </c:pt>
                <c:pt idx="2">
                  <c:v>2.1</c:v>
                </c:pt>
                <c:pt idx="3">
                  <c:v>3.2</c:v>
                </c:pt>
                <c:pt idx="4">
                  <c:v>4.5</c:v>
                </c:pt>
                <c:pt idx="5">
                  <c:v>5.9</c:v>
                </c:pt>
                <c:pt idx="6">
                  <c:v>7.4</c:v>
                </c:pt>
                <c:pt idx="7">
                  <c:v>9.1999999999999993</c:v>
                </c:pt>
                <c:pt idx="8">
                  <c:v>11.2</c:v>
                </c:pt>
                <c:pt idx="9">
                  <c:v>13.4</c:v>
                </c:pt>
                <c:pt idx="10">
                  <c:v>15.7</c:v>
                </c:pt>
                <c:pt idx="11">
                  <c:v>18.2</c:v>
                </c:pt>
                <c:pt idx="12">
                  <c:v>20.8</c:v>
                </c:pt>
                <c:pt idx="13">
                  <c:v>23.6</c:v>
                </c:pt>
                <c:pt idx="14">
                  <c:v>26.4</c:v>
                </c:pt>
              </c:numCache>
            </c:numRef>
          </c:val>
          <c:smooth val="0"/>
        </c:ser>
        <c:ser>
          <c:idx val="1"/>
          <c:order val="1"/>
          <c:tx>
            <c:v>Nibe</c:v>
          </c:tx>
          <c:marker>
            <c:symbol val="none"/>
          </c:marker>
          <c:val>
            <c:numRef>
              <c:f>'Painehäviö höyrystimessä'!$A$16:$O$16</c:f>
              <c:numCache>
                <c:formatCode>0.0</c:formatCode>
                <c:ptCount val="15"/>
                <c:pt idx="0">
                  <c:v>7.9100000000000108</c:v>
                </c:pt>
                <c:pt idx="1">
                  <c:v>7.9100000000000108</c:v>
                </c:pt>
                <c:pt idx="2">
                  <c:v>9.8910000000000053</c:v>
                </c:pt>
                <c:pt idx="3">
                  <c:v>10.891000000000005</c:v>
                </c:pt>
                <c:pt idx="4">
                  <c:v>11.872</c:v>
                </c:pt>
                <c:pt idx="5">
                  <c:v>11.872</c:v>
                </c:pt>
                <c:pt idx="6">
                  <c:v>13.852999999999994</c:v>
                </c:pt>
                <c:pt idx="7">
                  <c:v>14.910000000000011</c:v>
                </c:pt>
                <c:pt idx="8">
                  <c:v>17.986000000000018</c:v>
                </c:pt>
                <c:pt idx="9">
                  <c:v>19.024000000000001</c:v>
                </c:pt>
                <c:pt idx="10">
                  <c:v>22.061999999999998</c:v>
                </c:pt>
                <c:pt idx="11">
                  <c:v>28.099999999999994</c:v>
                </c:pt>
                <c:pt idx="12">
                  <c:v>33.119</c:v>
                </c:pt>
                <c:pt idx="13">
                  <c:v>40.195000000000007</c:v>
                </c:pt>
                <c:pt idx="14">
                  <c:v>45.25200000000001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873216"/>
        <c:axId val="90887680"/>
      </c:lineChart>
      <c:catAx>
        <c:axId val="90873216"/>
        <c:scaling>
          <c:orientation val="minMax"/>
        </c:scaling>
        <c:delete val="0"/>
        <c:axPos val="t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i-FI"/>
                  <a:t>l/h</a:t>
                </a:r>
              </a:p>
            </c:rich>
          </c:tx>
          <c:layout>
            <c:manualLayout>
              <c:xMode val="edge"/>
              <c:yMode val="edge"/>
              <c:x val="0.76112773249565246"/>
              <c:y val="0.88125428439092168"/>
            </c:manualLayout>
          </c:layout>
          <c:overlay val="0"/>
        </c:title>
        <c:numFmt formatCode="General" sourceLinked="1"/>
        <c:majorTickMark val="out"/>
        <c:minorTickMark val="none"/>
        <c:tickLblPos val="low"/>
        <c:crossAx val="90887680"/>
        <c:crosses val="max"/>
        <c:auto val="1"/>
        <c:lblAlgn val="ctr"/>
        <c:lblOffset val="100"/>
        <c:tickLblSkip val="1"/>
        <c:noMultiLvlLbl val="0"/>
      </c:catAx>
      <c:valAx>
        <c:axId val="90887680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fi-FI"/>
                  <a:t>KPa</a:t>
                </a:r>
              </a:p>
            </c:rich>
          </c:tx>
          <c:layout>
            <c:manualLayout>
              <c:xMode val="edge"/>
              <c:yMode val="edge"/>
              <c:x val="4.8186393221058263E-2"/>
              <c:y val="0.11933734753744019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90873216"/>
        <c:crosses val="autoZero"/>
        <c:crossBetween val="midCat"/>
      </c:valAx>
    </c:plotArea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2876830155266737E-2"/>
          <c:y val="4.6073017696822233E-2"/>
          <c:w val="0.74152017257384817"/>
          <c:h val="0.89655458303763536"/>
        </c:manualLayout>
      </c:layout>
      <c:scatterChart>
        <c:scatterStyle val="lineMarker"/>
        <c:varyColors val="0"/>
        <c:ser>
          <c:idx val="0"/>
          <c:order val="0"/>
          <c:tx>
            <c:v>Hela 4125</c:v>
          </c:tx>
          <c:spPr>
            <a:ln w="28575">
              <a:noFill/>
            </a:ln>
          </c:spPr>
          <c:trendline>
            <c:trendlineType val="poly"/>
            <c:order val="3"/>
            <c:dispRSqr val="0"/>
            <c:dispEq val="0"/>
          </c:trendline>
          <c:xVal>
            <c:numRef>
              <c:f>Takaiskut!$B$3:$G$3</c:f>
              <c:numCache>
                <c:formatCode>General</c:formatCode>
                <c:ptCount val="6"/>
                <c:pt idx="0">
                  <c:v>360</c:v>
                </c:pt>
                <c:pt idx="1">
                  <c:v>1080</c:v>
                </c:pt>
                <c:pt idx="2">
                  <c:v>1440</c:v>
                </c:pt>
                <c:pt idx="3">
                  <c:v>3636</c:v>
                </c:pt>
                <c:pt idx="4">
                  <c:v>7307.9999999999991</c:v>
                </c:pt>
                <c:pt idx="5">
                  <c:v>9468</c:v>
                </c:pt>
              </c:numCache>
            </c:numRef>
          </c:xVal>
          <c:yVal>
            <c:numRef>
              <c:f>Takaiskut!$B$5:$G$5</c:f>
              <c:numCache>
                <c:formatCode>General</c:formatCode>
                <c:ptCount val="6"/>
                <c:pt idx="0">
                  <c:v>6.75</c:v>
                </c:pt>
                <c:pt idx="1">
                  <c:v>9.89</c:v>
                </c:pt>
                <c:pt idx="2">
                  <c:v>10.78</c:v>
                </c:pt>
                <c:pt idx="3">
                  <c:v>20.85</c:v>
                </c:pt>
                <c:pt idx="4">
                  <c:v>67.52</c:v>
                </c:pt>
                <c:pt idx="5">
                  <c:v>114.65</c:v>
                </c:pt>
              </c:numCache>
            </c:numRef>
          </c:yVal>
          <c:smooth val="0"/>
        </c:ser>
        <c:ser>
          <c:idx val="1"/>
          <c:order val="1"/>
          <c:tx>
            <c:v>Hela 4132</c:v>
          </c:tx>
          <c:spPr>
            <a:ln w="28575">
              <a:noFill/>
            </a:ln>
          </c:spPr>
          <c:trendline>
            <c:trendlineType val="poly"/>
            <c:order val="3"/>
            <c:dispRSqr val="0"/>
            <c:dispEq val="0"/>
          </c:trendline>
          <c:xVal>
            <c:numRef>
              <c:f>Takaiskut!$B$7:$H$7</c:f>
              <c:numCache>
                <c:formatCode>General</c:formatCode>
                <c:ptCount val="7"/>
                <c:pt idx="0">
                  <c:v>1512</c:v>
                </c:pt>
                <c:pt idx="1">
                  <c:v>4032.0000000000005</c:v>
                </c:pt>
                <c:pt idx="2">
                  <c:v>6696</c:v>
                </c:pt>
                <c:pt idx="3">
                  <c:v>9216</c:v>
                </c:pt>
                <c:pt idx="4">
                  <c:v>13104</c:v>
                </c:pt>
                <c:pt idx="5">
                  <c:v>17136</c:v>
                </c:pt>
                <c:pt idx="6">
                  <c:v>22932</c:v>
                </c:pt>
              </c:numCache>
            </c:numRef>
          </c:xVal>
          <c:yVal>
            <c:numRef>
              <c:f>Takaiskut!$B$9:$H$9</c:f>
              <c:numCache>
                <c:formatCode>General</c:formatCode>
                <c:ptCount val="7"/>
                <c:pt idx="0">
                  <c:v>2.2999999999999998</c:v>
                </c:pt>
                <c:pt idx="1">
                  <c:v>5.56</c:v>
                </c:pt>
                <c:pt idx="2">
                  <c:v>9.52</c:v>
                </c:pt>
                <c:pt idx="3">
                  <c:v>19.059999999999999</c:v>
                </c:pt>
                <c:pt idx="4">
                  <c:v>37.65</c:v>
                </c:pt>
                <c:pt idx="5">
                  <c:v>64.02</c:v>
                </c:pt>
                <c:pt idx="6">
                  <c:v>113.87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238400"/>
        <c:axId val="91239936"/>
      </c:scatterChart>
      <c:valAx>
        <c:axId val="91238400"/>
        <c:scaling>
          <c:orientation val="minMax"/>
          <c:max val="4000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91239936"/>
        <c:crosses val="autoZero"/>
        <c:crossBetween val="midCat"/>
        <c:majorUnit val="200"/>
      </c:valAx>
      <c:valAx>
        <c:axId val="91239936"/>
        <c:scaling>
          <c:orientation val="minMax"/>
          <c:max val="25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1238400"/>
        <c:crosses val="autoZero"/>
        <c:crossBetween val="midCat"/>
        <c:majorUnit val="1"/>
      </c:valAx>
    </c:plotArea>
    <c:legend>
      <c:legendPos val="r"/>
      <c:layout>
        <c:manualLayout>
          <c:xMode val="edge"/>
          <c:yMode val="edge"/>
          <c:x val="0.81307834612276519"/>
          <c:y val="0.42513354285649918"/>
          <c:w val="0.17674353682888874"/>
          <c:h val="0.2069575208678314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43151025040788"/>
          <c:y val="5.9638961796442111E-2"/>
          <c:w val="0.52397323307559529"/>
          <c:h val="0.86609565470982797"/>
        </c:manualLayout>
      </c:layout>
      <c:scatterChart>
        <c:scatterStyle val="lineMarker"/>
        <c:varyColors val="0"/>
        <c:ser>
          <c:idx val="0"/>
          <c:order val="0"/>
          <c:tx>
            <c:strRef>
              <c:f>Kiertopumput!$A$15</c:f>
              <c:strCache>
                <c:ptCount val="1"/>
                <c:pt idx="0">
                  <c:v>wilo stratos para 25-1/7</c:v>
                </c:pt>
              </c:strCache>
            </c:strRef>
          </c:tx>
          <c:marker>
            <c:symbol val="none"/>
          </c:marker>
          <c:xVal>
            <c:numRef>
              <c:f>Kiertopumput!$B$14:$X$14</c:f>
              <c:numCache>
                <c:formatCode>General</c:formatCode>
                <c:ptCount val="23"/>
                <c:pt idx="2">
                  <c:v>0</c:v>
                </c:pt>
                <c:pt idx="3">
                  <c:v>200</c:v>
                </c:pt>
                <c:pt idx="4">
                  <c:v>400</c:v>
                </c:pt>
                <c:pt idx="5">
                  <c:v>600</c:v>
                </c:pt>
                <c:pt idx="6">
                  <c:v>800</c:v>
                </c:pt>
                <c:pt idx="7">
                  <c:v>1000</c:v>
                </c:pt>
                <c:pt idx="8">
                  <c:v>1200</c:v>
                </c:pt>
                <c:pt idx="9">
                  <c:v>1400</c:v>
                </c:pt>
                <c:pt idx="10">
                  <c:v>1600</c:v>
                </c:pt>
                <c:pt idx="11">
                  <c:v>1800</c:v>
                </c:pt>
                <c:pt idx="12">
                  <c:v>2000</c:v>
                </c:pt>
                <c:pt idx="13">
                  <c:v>2200</c:v>
                </c:pt>
                <c:pt idx="14">
                  <c:v>2400</c:v>
                </c:pt>
                <c:pt idx="15">
                  <c:v>2600</c:v>
                </c:pt>
                <c:pt idx="16">
                  <c:v>2800</c:v>
                </c:pt>
                <c:pt idx="17">
                  <c:v>3000</c:v>
                </c:pt>
                <c:pt idx="18">
                  <c:v>3200</c:v>
                </c:pt>
                <c:pt idx="19">
                  <c:v>3400</c:v>
                </c:pt>
                <c:pt idx="20">
                  <c:v>3600</c:v>
                </c:pt>
                <c:pt idx="21">
                  <c:v>3800</c:v>
                </c:pt>
                <c:pt idx="22">
                  <c:v>4000</c:v>
                </c:pt>
              </c:numCache>
            </c:numRef>
          </c:xVal>
          <c:yVal>
            <c:numRef>
              <c:f>Kiertopumput!$B$15:$X$15</c:f>
              <c:numCache>
                <c:formatCode>General</c:formatCode>
                <c:ptCount val="23"/>
                <c:pt idx="2" formatCode="0.0">
                  <c:v>63.59744520000001</c:v>
                </c:pt>
                <c:pt idx="3" formatCode="0.0">
                  <c:v>63.59744520000001</c:v>
                </c:pt>
                <c:pt idx="4" formatCode="0.0">
                  <c:v>64.546660800000012</c:v>
                </c:pt>
                <c:pt idx="5" formatCode="0.0">
                  <c:v>64.546660800000012</c:v>
                </c:pt>
                <c:pt idx="6" formatCode="0.0">
                  <c:v>64.546660800000012</c:v>
                </c:pt>
                <c:pt idx="7" formatCode="0.0">
                  <c:v>63.59744520000001</c:v>
                </c:pt>
                <c:pt idx="8" formatCode="0.0">
                  <c:v>62.648229600000001</c:v>
                </c:pt>
                <c:pt idx="9" formatCode="0.0">
                  <c:v>61.699014000000005</c:v>
                </c:pt>
                <c:pt idx="10" formatCode="0.0">
                  <c:v>60.74979840000001</c:v>
                </c:pt>
                <c:pt idx="11" formatCode="0.0">
                  <c:v>59.800582799999994</c:v>
                </c:pt>
                <c:pt idx="12" formatCode="0.0">
                  <c:v>55.581846800000001</c:v>
                </c:pt>
                <c:pt idx="13" formatCode="0.0">
                  <c:v>51.363110800000001</c:v>
                </c:pt>
                <c:pt idx="14" formatCode="0.0">
                  <c:v>47.144374800000008</c:v>
                </c:pt>
                <c:pt idx="15" formatCode="0.0">
                  <c:v>42.925638800000002</c:v>
                </c:pt>
                <c:pt idx="16" formatCode="0.0">
                  <c:v>38.706902800000002</c:v>
                </c:pt>
                <c:pt idx="17" formatCode="0.0">
                  <c:v>34.488166800000009</c:v>
                </c:pt>
                <c:pt idx="18" formatCode="0.0">
                  <c:v>30.269430800000009</c:v>
                </c:pt>
                <c:pt idx="19" formatCode="0.0">
                  <c:v>26.050694800000013</c:v>
                </c:pt>
                <c:pt idx="20" formatCode="0.0">
                  <c:v>21.831958800000006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Kiertopumput!$A$16</c:f>
              <c:strCache>
                <c:ptCount val="1"/>
                <c:pt idx="0">
                  <c:v>wilo stratos para 25-1/8</c:v>
                </c:pt>
              </c:strCache>
            </c:strRef>
          </c:tx>
          <c:marker>
            <c:symbol val="none"/>
          </c:marker>
          <c:xVal>
            <c:numRef>
              <c:f>Kiertopumput!$B$14:$X$14</c:f>
              <c:numCache>
                <c:formatCode>General</c:formatCode>
                <c:ptCount val="23"/>
                <c:pt idx="2">
                  <c:v>0</c:v>
                </c:pt>
                <c:pt idx="3">
                  <c:v>200</c:v>
                </c:pt>
                <c:pt idx="4">
                  <c:v>400</c:v>
                </c:pt>
                <c:pt idx="5">
                  <c:v>600</c:v>
                </c:pt>
                <c:pt idx="6">
                  <c:v>800</c:v>
                </c:pt>
                <c:pt idx="7">
                  <c:v>1000</c:v>
                </c:pt>
                <c:pt idx="8">
                  <c:v>1200</c:v>
                </c:pt>
                <c:pt idx="9">
                  <c:v>1400</c:v>
                </c:pt>
                <c:pt idx="10">
                  <c:v>1600</c:v>
                </c:pt>
                <c:pt idx="11">
                  <c:v>1800</c:v>
                </c:pt>
                <c:pt idx="12">
                  <c:v>2000</c:v>
                </c:pt>
                <c:pt idx="13">
                  <c:v>2200</c:v>
                </c:pt>
                <c:pt idx="14">
                  <c:v>2400</c:v>
                </c:pt>
                <c:pt idx="15">
                  <c:v>2600</c:v>
                </c:pt>
                <c:pt idx="16">
                  <c:v>2800</c:v>
                </c:pt>
                <c:pt idx="17">
                  <c:v>3000</c:v>
                </c:pt>
                <c:pt idx="18">
                  <c:v>3200</c:v>
                </c:pt>
                <c:pt idx="19">
                  <c:v>3400</c:v>
                </c:pt>
                <c:pt idx="20">
                  <c:v>3600</c:v>
                </c:pt>
                <c:pt idx="21">
                  <c:v>3800</c:v>
                </c:pt>
                <c:pt idx="22">
                  <c:v>4000</c:v>
                </c:pt>
              </c:numCache>
            </c:numRef>
          </c:xVal>
          <c:yVal>
            <c:numRef>
              <c:f>Kiertopumput!$B$16:$X$16</c:f>
              <c:numCache>
                <c:formatCode>General</c:formatCode>
                <c:ptCount val="23"/>
                <c:pt idx="2" formatCode="0.0">
                  <c:v>75.937248000000011</c:v>
                </c:pt>
                <c:pt idx="3" formatCode="0.0">
                  <c:v>76.109832654545457</c:v>
                </c:pt>
                <c:pt idx="4" formatCode="0.0">
                  <c:v>76.282417309090917</c:v>
                </c:pt>
                <c:pt idx="5" formatCode="0.0">
                  <c:v>76.455001963636377</c:v>
                </c:pt>
                <c:pt idx="6" formatCode="0.0">
                  <c:v>76.627586618181823</c:v>
                </c:pt>
                <c:pt idx="7" formatCode="0.0">
                  <c:v>76.800171272727269</c:v>
                </c:pt>
                <c:pt idx="8" formatCode="0.0">
                  <c:v>76.972755927272743</c:v>
                </c:pt>
                <c:pt idx="9" formatCode="0.0">
                  <c:v>77.145340581818189</c:v>
                </c:pt>
                <c:pt idx="10" formatCode="0.0">
                  <c:v>77.317925236363635</c:v>
                </c:pt>
                <c:pt idx="11" formatCode="0.0">
                  <c:v>77.490509890909095</c:v>
                </c:pt>
                <c:pt idx="12" formatCode="0.0">
                  <c:v>77.663094545454555</c:v>
                </c:pt>
                <c:pt idx="13" formatCode="0.0">
                  <c:v>77.835679200000001</c:v>
                </c:pt>
                <c:pt idx="14" formatCode="0.0">
                  <c:v>74.671627200000003</c:v>
                </c:pt>
                <c:pt idx="15" formatCode="0.0">
                  <c:v>71.507575200000005</c:v>
                </c:pt>
                <c:pt idx="16" formatCode="0.0">
                  <c:v>68.343523200000007</c:v>
                </c:pt>
                <c:pt idx="17" formatCode="0.0">
                  <c:v>65.179471200000009</c:v>
                </c:pt>
                <c:pt idx="18" formatCode="0.0">
                  <c:v>62.015419200000011</c:v>
                </c:pt>
                <c:pt idx="19" formatCode="0.0">
                  <c:v>58.851367200000013</c:v>
                </c:pt>
                <c:pt idx="20" formatCode="0.0">
                  <c:v>55.687315200000029</c:v>
                </c:pt>
                <c:pt idx="21" formatCode="0.0">
                  <c:v>52.523263200000024</c:v>
                </c:pt>
                <c:pt idx="22" formatCode="0.0">
                  <c:v>49.359211200000033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Kiertopumput!$A$17</c:f>
              <c:strCache>
                <c:ptCount val="1"/>
                <c:pt idx="0">
                  <c:v>wilo stratos para 25-1/11</c:v>
                </c:pt>
              </c:strCache>
            </c:strRef>
          </c:tx>
          <c:marker>
            <c:symbol val="none"/>
          </c:marker>
          <c:xVal>
            <c:numRef>
              <c:f>Kiertopumput!$B$14:$X$14</c:f>
              <c:numCache>
                <c:formatCode>General</c:formatCode>
                <c:ptCount val="23"/>
                <c:pt idx="2">
                  <c:v>0</c:v>
                </c:pt>
                <c:pt idx="3">
                  <c:v>200</c:v>
                </c:pt>
                <c:pt idx="4">
                  <c:v>400</c:v>
                </c:pt>
                <c:pt idx="5">
                  <c:v>600</c:v>
                </c:pt>
                <c:pt idx="6">
                  <c:v>800</c:v>
                </c:pt>
                <c:pt idx="7">
                  <c:v>1000</c:v>
                </c:pt>
                <c:pt idx="8">
                  <c:v>1200</c:v>
                </c:pt>
                <c:pt idx="9">
                  <c:v>1400</c:v>
                </c:pt>
                <c:pt idx="10">
                  <c:v>1600</c:v>
                </c:pt>
                <c:pt idx="11">
                  <c:v>1800</c:v>
                </c:pt>
                <c:pt idx="12">
                  <c:v>2000</c:v>
                </c:pt>
                <c:pt idx="13">
                  <c:v>2200</c:v>
                </c:pt>
                <c:pt idx="14">
                  <c:v>2400</c:v>
                </c:pt>
                <c:pt idx="15">
                  <c:v>2600</c:v>
                </c:pt>
                <c:pt idx="16">
                  <c:v>2800</c:v>
                </c:pt>
                <c:pt idx="17">
                  <c:v>3000</c:v>
                </c:pt>
                <c:pt idx="18">
                  <c:v>3200</c:v>
                </c:pt>
                <c:pt idx="19">
                  <c:v>3400</c:v>
                </c:pt>
                <c:pt idx="20">
                  <c:v>3600</c:v>
                </c:pt>
                <c:pt idx="21">
                  <c:v>3800</c:v>
                </c:pt>
                <c:pt idx="22">
                  <c:v>4000</c:v>
                </c:pt>
              </c:numCache>
            </c:numRef>
          </c:xVal>
          <c:yVal>
            <c:numRef>
              <c:f>Kiertopumput!$B$17:$X$17</c:f>
              <c:numCache>
                <c:formatCode>General</c:formatCode>
                <c:ptCount val="23"/>
                <c:pt idx="2" formatCode="0.0">
                  <c:v>108.21057840000002</c:v>
                </c:pt>
                <c:pt idx="3" formatCode="0.0">
                  <c:v>108.21057840000002</c:v>
                </c:pt>
                <c:pt idx="4" formatCode="0.0">
                  <c:v>107.26136280000001</c:v>
                </c:pt>
                <c:pt idx="5" formatCode="0.0">
                  <c:v>107.26136280000001</c:v>
                </c:pt>
                <c:pt idx="6" formatCode="0.0">
                  <c:v>106.31214720000001</c:v>
                </c:pt>
                <c:pt idx="7" formatCode="0.0">
                  <c:v>106.31214720000001</c:v>
                </c:pt>
                <c:pt idx="8" formatCode="0.0">
                  <c:v>106.31214720000001</c:v>
                </c:pt>
                <c:pt idx="9" formatCode="0.0">
                  <c:v>105.36293160000001</c:v>
                </c:pt>
                <c:pt idx="10" formatCode="0.0">
                  <c:v>104.41371600000001</c:v>
                </c:pt>
                <c:pt idx="11" formatCode="0.0">
                  <c:v>103.46450040000002</c:v>
                </c:pt>
                <c:pt idx="12" formatCode="0.0">
                  <c:v>101.5660692</c:v>
                </c:pt>
                <c:pt idx="13" formatCode="0.0">
                  <c:v>100.61685360000001</c:v>
                </c:pt>
                <c:pt idx="14" formatCode="0.0">
                  <c:v>94.710623200000015</c:v>
                </c:pt>
                <c:pt idx="15" formatCode="0.0">
                  <c:v>88.804392800000016</c:v>
                </c:pt>
                <c:pt idx="16" formatCode="0.0">
                  <c:v>82.898162400000018</c:v>
                </c:pt>
                <c:pt idx="17" formatCode="0.0">
                  <c:v>76.991932000000006</c:v>
                </c:pt>
                <c:pt idx="18" formatCode="0.0">
                  <c:v>71.085701600000007</c:v>
                </c:pt>
                <c:pt idx="19" formatCode="0.0">
                  <c:v>65.179471200000009</c:v>
                </c:pt>
                <c:pt idx="20" formatCode="0.0">
                  <c:v>59.273240800000004</c:v>
                </c:pt>
                <c:pt idx="21" formatCode="0.0">
                  <c:v>53.367010399999998</c:v>
                </c:pt>
                <c:pt idx="22" formatCode="0.0">
                  <c:v>47.460780000000007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Kiertopumput!$A$18</c:f>
              <c:strCache>
                <c:ptCount val="1"/>
                <c:pt idx="0">
                  <c:v>wilo stratos para 25-1/12</c:v>
                </c:pt>
              </c:strCache>
            </c:strRef>
          </c:tx>
          <c:marker>
            <c:symbol val="none"/>
          </c:marker>
          <c:xVal>
            <c:numRef>
              <c:f>Kiertopumput!$B$14:$X$14</c:f>
              <c:numCache>
                <c:formatCode>General</c:formatCode>
                <c:ptCount val="23"/>
                <c:pt idx="2">
                  <c:v>0</c:v>
                </c:pt>
                <c:pt idx="3">
                  <c:v>200</c:v>
                </c:pt>
                <c:pt idx="4">
                  <c:v>400</c:v>
                </c:pt>
                <c:pt idx="5">
                  <c:v>600</c:v>
                </c:pt>
                <c:pt idx="6">
                  <c:v>800</c:v>
                </c:pt>
                <c:pt idx="7">
                  <c:v>1000</c:v>
                </c:pt>
                <c:pt idx="8">
                  <c:v>1200</c:v>
                </c:pt>
                <c:pt idx="9">
                  <c:v>1400</c:v>
                </c:pt>
                <c:pt idx="10">
                  <c:v>1600</c:v>
                </c:pt>
                <c:pt idx="11">
                  <c:v>1800</c:v>
                </c:pt>
                <c:pt idx="12">
                  <c:v>2000</c:v>
                </c:pt>
                <c:pt idx="13">
                  <c:v>2200</c:v>
                </c:pt>
                <c:pt idx="14">
                  <c:v>2400</c:v>
                </c:pt>
                <c:pt idx="15">
                  <c:v>2600</c:v>
                </c:pt>
                <c:pt idx="16">
                  <c:v>2800</c:v>
                </c:pt>
                <c:pt idx="17">
                  <c:v>3000</c:v>
                </c:pt>
                <c:pt idx="18">
                  <c:v>3200</c:v>
                </c:pt>
                <c:pt idx="19">
                  <c:v>3400</c:v>
                </c:pt>
                <c:pt idx="20">
                  <c:v>3600</c:v>
                </c:pt>
                <c:pt idx="21">
                  <c:v>3800</c:v>
                </c:pt>
                <c:pt idx="22">
                  <c:v>4000</c:v>
                </c:pt>
              </c:numCache>
            </c:numRef>
          </c:xVal>
          <c:yVal>
            <c:numRef>
              <c:f>Kiertopumput!$B$18:$X$18</c:f>
              <c:numCache>
                <c:formatCode>General</c:formatCode>
                <c:ptCount val="23"/>
                <c:pt idx="2" formatCode="0.0">
                  <c:v>110.10900960000001</c:v>
                </c:pt>
                <c:pt idx="3" formatCode="0.0">
                  <c:v>110.25139194000002</c:v>
                </c:pt>
                <c:pt idx="4" formatCode="0.0">
                  <c:v>110.39377428</c:v>
                </c:pt>
                <c:pt idx="5" formatCode="0.0">
                  <c:v>110.53615662000001</c:v>
                </c:pt>
                <c:pt idx="6" formatCode="0.0">
                  <c:v>110.67853896000001</c:v>
                </c:pt>
                <c:pt idx="7" formatCode="0.0">
                  <c:v>110.82092129999999</c:v>
                </c:pt>
                <c:pt idx="8" formatCode="0.0">
                  <c:v>110.96330363999999</c:v>
                </c:pt>
                <c:pt idx="9" formatCode="0.0">
                  <c:v>111.10568598</c:v>
                </c:pt>
                <c:pt idx="10" formatCode="0.0">
                  <c:v>111.24806832</c:v>
                </c:pt>
                <c:pt idx="11" formatCode="0.0">
                  <c:v>111.39045066</c:v>
                </c:pt>
                <c:pt idx="12" formatCode="0.0">
                  <c:v>111.53283300000001</c:v>
                </c:pt>
                <c:pt idx="13" formatCode="0.0">
                  <c:v>111.67521533999999</c:v>
                </c:pt>
                <c:pt idx="14" formatCode="0.0">
                  <c:v>111.81759768000001</c:v>
                </c:pt>
                <c:pt idx="15" formatCode="0.0">
                  <c:v>111.95998002</c:v>
                </c:pt>
                <c:pt idx="16" formatCode="0.0">
                  <c:v>112.10236236000001</c:v>
                </c:pt>
                <c:pt idx="17" formatCode="0.0">
                  <c:v>112.24474470000001</c:v>
                </c:pt>
                <c:pt idx="18" formatCode="0.0">
                  <c:v>112.38712704000001</c:v>
                </c:pt>
                <c:pt idx="19" formatCode="0.0">
                  <c:v>112.52950938000002</c:v>
                </c:pt>
                <c:pt idx="20" formatCode="0.0">
                  <c:v>112.67189172</c:v>
                </c:pt>
                <c:pt idx="21" formatCode="0.0">
                  <c:v>112.81427406000002</c:v>
                </c:pt>
                <c:pt idx="22" formatCode="0.0">
                  <c:v>112.95665640000001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Kiertopumput!$A$19</c:f>
              <c:strCache>
                <c:ptCount val="1"/>
                <c:pt idx="0">
                  <c:v>grundfos magna geo 25-100</c:v>
                </c:pt>
              </c:strCache>
            </c:strRef>
          </c:tx>
          <c:marker>
            <c:symbol val="none"/>
          </c:marker>
          <c:xVal>
            <c:numRef>
              <c:f>Kiertopumput!$B$14:$X$14</c:f>
              <c:numCache>
                <c:formatCode>General</c:formatCode>
                <c:ptCount val="23"/>
                <c:pt idx="2">
                  <c:v>0</c:v>
                </c:pt>
                <c:pt idx="3">
                  <c:v>200</c:v>
                </c:pt>
                <c:pt idx="4">
                  <c:v>400</c:v>
                </c:pt>
                <c:pt idx="5">
                  <c:v>600</c:v>
                </c:pt>
                <c:pt idx="6">
                  <c:v>800</c:v>
                </c:pt>
                <c:pt idx="7">
                  <c:v>1000</c:v>
                </c:pt>
                <c:pt idx="8">
                  <c:v>1200</c:v>
                </c:pt>
                <c:pt idx="9">
                  <c:v>1400</c:v>
                </c:pt>
                <c:pt idx="10">
                  <c:v>1600</c:v>
                </c:pt>
                <c:pt idx="11">
                  <c:v>1800</c:v>
                </c:pt>
                <c:pt idx="12">
                  <c:v>2000</c:v>
                </c:pt>
                <c:pt idx="13">
                  <c:v>2200</c:v>
                </c:pt>
                <c:pt idx="14">
                  <c:v>2400</c:v>
                </c:pt>
                <c:pt idx="15">
                  <c:v>2600</c:v>
                </c:pt>
                <c:pt idx="16">
                  <c:v>2800</c:v>
                </c:pt>
                <c:pt idx="17">
                  <c:v>3000</c:v>
                </c:pt>
                <c:pt idx="18">
                  <c:v>3200</c:v>
                </c:pt>
                <c:pt idx="19">
                  <c:v>3400</c:v>
                </c:pt>
                <c:pt idx="20">
                  <c:v>3600</c:v>
                </c:pt>
                <c:pt idx="21">
                  <c:v>3800</c:v>
                </c:pt>
                <c:pt idx="22">
                  <c:v>4000</c:v>
                </c:pt>
              </c:numCache>
            </c:numRef>
          </c:xVal>
          <c:yVal>
            <c:numRef>
              <c:f>Kiertopumput!$B$19:$X$19</c:f>
              <c:numCache>
                <c:formatCode>General</c:formatCode>
                <c:ptCount val="23"/>
                <c:pt idx="2" formatCode="0.0">
                  <c:v>104.41371599999998</c:v>
                </c:pt>
                <c:pt idx="3" formatCode="0.0">
                  <c:v>104.9561249142857</c:v>
                </c:pt>
                <c:pt idx="4" formatCode="0.0">
                  <c:v>105.49853382857142</c:v>
                </c:pt>
                <c:pt idx="5" formatCode="0.0">
                  <c:v>106.04094274285715</c:v>
                </c:pt>
                <c:pt idx="6" formatCode="0.0">
                  <c:v>106.58335165714286</c:v>
                </c:pt>
                <c:pt idx="7" formatCode="0.0">
                  <c:v>107.12576057142857</c:v>
                </c:pt>
                <c:pt idx="8" formatCode="0.0">
                  <c:v>107.66816948571429</c:v>
                </c:pt>
                <c:pt idx="9" formatCode="0.0">
                  <c:v>108.2105784</c:v>
                </c:pt>
                <c:pt idx="10" formatCode="0.0">
                  <c:v>105.56981192307693</c:v>
                </c:pt>
                <c:pt idx="11" formatCode="0.0">
                  <c:v>102.92904544615385</c:v>
                </c:pt>
                <c:pt idx="12" formatCode="0.0">
                  <c:v>100.28827896923077</c:v>
                </c:pt>
                <c:pt idx="13" formatCode="0.0">
                  <c:v>97.647512492307698</c:v>
                </c:pt>
                <c:pt idx="14" formatCode="0.0">
                  <c:v>95.006746015384621</c:v>
                </c:pt>
                <c:pt idx="15" formatCode="0.0">
                  <c:v>92.365979538461545</c:v>
                </c:pt>
                <c:pt idx="16" formatCode="0.0">
                  <c:v>89.725213061538469</c:v>
                </c:pt>
                <c:pt idx="17" formatCode="0.0">
                  <c:v>87.084446584615392</c:v>
                </c:pt>
                <c:pt idx="18" formatCode="0.0">
                  <c:v>84.443680107692316</c:v>
                </c:pt>
                <c:pt idx="19" formatCode="0.0">
                  <c:v>81.80291363076924</c:v>
                </c:pt>
                <c:pt idx="20" formatCode="0.0">
                  <c:v>79.162147153846163</c:v>
                </c:pt>
                <c:pt idx="21" formatCode="0.0">
                  <c:v>76.521380676923087</c:v>
                </c:pt>
                <c:pt idx="22" formatCode="0.0">
                  <c:v>74.038816800000021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Kiertopumput!$A$20</c:f>
              <c:strCache>
                <c:ptCount val="1"/>
                <c:pt idx="0">
                  <c:v>wilo top-rl 25/7,5</c:v>
                </c:pt>
              </c:strCache>
            </c:strRef>
          </c:tx>
          <c:marker>
            <c:symbol val="none"/>
          </c:marker>
          <c:xVal>
            <c:numRef>
              <c:f>Kiertopumput!$B$14:$X$14</c:f>
              <c:numCache>
                <c:formatCode>General</c:formatCode>
                <c:ptCount val="23"/>
                <c:pt idx="2">
                  <c:v>0</c:v>
                </c:pt>
                <c:pt idx="3">
                  <c:v>200</c:v>
                </c:pt>
                <c:pt idx="4">
                  <c:v>400</c:v>
                </c:pt>
                <c:pt idx="5">
                  <c:v>600</c:v>
                </c:pt>
                <c:pt idx="6">
                  <c:v>800</c:v>
                </c:pt>
                <c:pt idx="7">
                  <c:v>1000</c:v>
                </c:pt>
                <c:pt idx="8">
                  <c:v>1200</c:v>
                </c:pt>
                <c:pt idx="9">
                  <c:v>1400</c:v>
                </c:pt>
                <c:pt idx="10">
                  <c:v>1600</c:v>
                </c:pt>
                <c:pt idx="11">
                  <c:v>1800</c:v>
                </c:pt>
                <c:pt idx="12">
                  <c:v>2000</c:v>
                </c:pt>
                <c:pt idx="13">
                  <c:v>2200</c:v>
                </c:pt>
                <c:pt idx="14">
                  <c:v>2400</c:v>
                </c:pt>
                <c:pt idx="15">
                  <c:v>2600</c:v>
                </c:pt>
                <c:pt idx="16">
                  <c:v>2800</c:v>
                </c:pt>
                <c:pt idx="17">
                  <c:v>3000</c:v>
                </c:pt>
                <c:pt idx="18">
                  <c:v>3200</c:v>
                </c:pt>
                <c:pt idx="19">
                  <c:v>3400</c:v>
                </c:pt>
                <c:pt idx="20">
                  <c:v>3600</c:v>
                </c:pt>
                <c:pt idx="21">
                  <c:v>3800</c:v>
                </c:pt>
                <c:pt idx="22">
                  <c:v>4000</c:v>
                </c:pt>
              </c:numCache>
            </c:numRef>
          </c:xVal>
          <c:yVal>
            <c:numRef>
              <c:f>Kiertopumput!$B$20:$X$20</c:f>
              <c:numCache>
                <c:formatCode>General</c:formatCode>
                <c:ptCount val="23"/>
                <c:pt idx="2" formatCode="0.0">
                  <c:v>71.191170000000014</c:v>
                </c:pt>
                <c:pt idx="3" formatCode="0.0">
                  <c:v>70.241954399999997</c:v>
                </c:pt>
                <c:pt idx="4" formatCode="0.0">
                  <c:v>69.292738800000009</c:v>
                </c:pt>
                <c:pt idx="5" formatCode="0.0">
                  <c:v>68.343523199999993</c:v>
                </c:pt>
                <c:pt idx="6" formatCode="0.0">
                  <c:v>67.394307600000005</c:v>
                </c:pt>
                <c:pt idx="7" formatCode="0.0">
                  <c:v>66.445092000000017</c:v>
                </c:pt>
                <c:pt idx="8" formatCode="0.0">
                  <c:v>65.116190160000002</c:v>
                </c:pt>
                <c:pt idx="9" formatCode="0.0">
                  <c:v>63.787288320000016</c:v>
                </c:pt>
                <c:pt idx="10" formatCode="0.0">
                  <c:v>62.458386480000009</c:v>
                </c:pt>
                <c:pt idx="11" formatCode="0.0">
                  <c:v>61.129484640000008</c:v>
                </c:pt>
                <c:pt idx="12" formatCode="0.0">
                  <c:v>59.800582800000008</c:v>
                </c:pt>
                <c:pt idx="13" formatCode="0.0">
                  <c:v>58.09199472000001</c:v>
                </c:pt>
                <c:pt idx="14" formatCode="0.0">
                  <c:v>56.383406640000011</c:v>
                </c:pt>
                <c:pt idx="15" formatCode="0.0">
                  <c:v>54.674818559999999</c:v>
                </c:pt>
                <c:pt idx="16" formatCode="0.0">
                  <c:v>52.966230480000007</c:v>
                </c:pt>
                <c:pt idx="17" formatCode="0.0">
                  <c:v>51.257642400000009</c:v>
                </c:pt>
                <c:pt idx="18" formatCode="0.0">
                  <c:v>49.169368079999998</c:v>
                </c:pt>
                <c:pt idx="19" formatCode="0.0">
                  <c:v>47.081093760000002</c:v>
                </c:pt>
                <c:pt idx="20" formatCode="0.0">
                  <c:v>44.992819440000005</c:v>
                </c:pt>
                <c:pt idx="21" formatCode="0.0">
                  <c:v>42.904545120000002</c:v>
                </c:pt>
                <c:pt idx="22" formatCode="0.0">
                  <c:v>40.816270799999998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371392"/>
        <c:axId val="91372928"/>
      </c:scatterChart>
      <c:valAx>
        <c:axId val="91371392"/>
        <c:scaling>
          <c:orientation val="minMax"/>
          <c:max val="4000"/>
        </c:scaling>
        <c:delete val="0"/>
        <c:axPos val="b"/>
        <c:numFmt formatCode="General" sourceLinked="1"/>
        <c:majorTickMark val="in"/>
        <c:minorTickMark val="none"/>
        <c:tickLblPos val="nextTo"/>
        <c:crossAx val="91372928"/>
        <c:crosses val="autoZero"/>
        <c:crossBetween val="midCat"/>
      </c:valAx>
      <c:valAx>
        <c:axId val="91372928"/>
        <c:scaling>
          <c:orientation val="minMax"/>
          <c:max val="12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137139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1909689413823283"/>
          <c:y val="0.29070683872849229"/>
          <c:w val="0.18090308684240558"/>
          <c:h val="0.40184251968503937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i-FI"/>
              <a:t>Kokonaispainehäviö Vitocal 333-g + 189m+5m</a:t>
            </a:r>
          </a:p>
        </c:rich>
      </c:tx>
      <c:layout/>
      <c:overlay val="1"/>
    </c:title>
    <c:autoTitleDeleted val="0"/>
    <c:plotArea>
      <c:layout>
        <c:manualLayout>
          <c:layoutTarget val="inner"/>
          <c:xMode val="edge"/>
          <c:yMode val="edge"/>
          <c:x val="9.2420795379899959E-2"/>
          <c:y val="0.18133074274806557"/>
          <c:w val="0.7992889854833124"/>
          <c:h val="0.75348217836406806"/>
        </c:manualLayout>
      </c:layout>
      <c:areaChart>
        <c:grouping val="stacked"/>
        <c:varyColors val="0"/>
        <c:ser>
          <c:idx val="0"/>
          <c:order val="0"/>
          <c:tx>
            <c:strRef>
              <c:f>Kaivo!$A$21</c:f>
              <c:strCache>
                <c:ptCount val="1"/>
                <c:pt idx="0">
                  <c:v>2-putkinen keräin 40x2,4</c:v>
                </c:pt>
              </c:strCache>
            </c:strRef>
          </c:tx>
          <c:spPr>
            <a:ln w="25400">
              <a:noFill/>
            </a:ln>
          </c:spPr>
          <c:cat>
            <c:numRef>
              <c:f>Kokonaispainehäviö!$D$7:$S$7</c:f>
              <c:numCache>
                <c:formatCode>General</c:formatCode>
                <c:ptCount val="16"/>
                <c:pt idx="0">
                  <c:v>0</c:v>
                </c:pt>
                <c:pt idx="1">
                  <c:v>200</c:v>
                </c:pt>
                <c:pt idx="2">
                  <c:v>400</c:v>
                </c:pt>
                <c:pt idx="3">
                  <c:v>600</c:v>
                </c:pt>
                <c:pt idx="4">
                  <c:v>800</c:v>
                </c:pt>
                <c:pt idx="5">
                  <c:v>1000</c:v>
                </c:pt>
                <c:pt idx="6">
                  <c:v>1200</c:v>
                </c:pt>
                <c:pt idx="7">
                  <c:v>1400</c:v>
                </c:pt>
                <c:pt idx="8">
                  <c:v>1600</c:v>
                </c:pt>
                <c:pt idx="9">
                  <c:v>1800</c:v>
                </c:pt>
                <c:pt idx="10">
                  <c:v>2000</c:v>
                </c:pt>
                <c:pt idx="11">
                  <c:v>2200</c:v>
                </c:pt>
                <c:pt idx="12">
                  <c:v>2400</c:v>
                </c:pt>
                <c:pt idx="13">
                  <c:v>2600</c:v>
                </c:pt>
                <c:pt idx="14">
                  <c:v>2800</c:v>
                </c:pt>
                <c:pt idx="15">
                  <c:v>3000</c:v>
                </c:pt>
              </c:numCache>
            </c:numRef>
          </c:cat>
          <c:val>
            <c:numRef>
              <c:f>Kaivo!$E$21:$T$21</c:f>
              <c:numCache>
                <c:formatCode>General</c:formatCode>
                <c:ptCount val="16"/>
                <c:pt idx="0">
                  <c:v>0</c:v>
                </c:pt>
                <c:pt idx="1">
                  <c:v>4.59</c:v>
                </c:pt>
                <c:pt idx="2">
                  <c:v>9.18</c:v>
                </c:pt>
                <c:pt idx="3">
                  <c:v>13.77</c:v>
                </c:pt>
                <c:pt idx="4">
                  <c:v>18.36</c:v>
                </c:pt>
                <c:pt idx="5">
                  <c:v>22.95</c:v>
                </c:pt>
                <c:pt idx="6">
                  <c:v>27.54</c:v>
                </c:pt>
                <c:pt idx="7">
                  <c:v>32.129999999999995</c:v>
                </c:pt>
                <c:pt idx="8">
                  <c:v>68.849999999999994</c:v>
                </c:pt>
                <c:pt idx="9">
                  <c:v>81.599999999999994</c:v>
                </c:pt>
                <c:pt idx="10">
                  <c:v>99.96</c:v>
                </c:pt>
                <c:pt idx="11">
                  <c:v>114.74999999999999</c:v>
                </c:pt>
                <c:pt idx="12">
                  <c:v>122.39999999999999</c:v>
                </c:pt>
                <c:pt idx="13">
                  <c:v>153</c:v>
                </c:pt>
                <c:pt idx="14">
                  <c:v>173.39999999999998</c:v>
                </c:pt>
                <c:pt idx="15">
                  <c:v>194.82</c:v>
                </c:pt>
              </c:numCache>
            </c:numRef>
          </c:val>
        </c:ser>
        <c:ser>
          <c:idx val="1"/>
          <c:order val="1"/>
          <c:tx>
            <c:strRef>
              <c:f>Kokonaispainehäviö!$A$2</c:f>
              <c:strCache>
                <c:ptCount val="1"/>
                <c:pt idx="0">
                  <c:v>höyrystin</c:v>
                </c:pt>
              </c:strCache>
            </c:strRef>
          </c:tx>
          <c:spPr>
            <a:ln w="25400">
              <a:noFill/>
            </a:ln>
          </c:spPr>
          <c:val>
            <c:numRef>
              <c:f>Kokonaispainehäviö!$D$2:$S$2</c:f>
              <c:numCache>
                <c:formatCode>General</c:formatCode>
                <c:ptCount val="16"/>
                <c:pt idx="0">
                  <c:v>0</c:v>
                </c:pt>
                <c:pt idx="1">
                  <c:v>0.5</c:v>
                </c:pt>
                <c:pt idx="2">
                  <c:v>1.2</c:v>
                </c:pt>
                <c:pt idx="3">
                  <c:v>2.1</c:v>
                </c:pt>
                <c:pt idx="4">
                  <c:v>3.2</c:v>
                </c:pt>
                <c:pt idx="5">
                  <c:v>4.5</c:v>
                </c:pt>
                <c:pt idx="6">
                  <c:v>5.9</c:v>
                </c:pt>
                <c:pt idx="7">
                  <c:v>7.4</c:v>
                </c:pt>
                <c:pt idx="8">
                  <c:v>9.1999999999999993</c:v>
                </c:pt>
                <c:pt idx="9">
                  <c:v>11.2</c:v>
                </c:pt>
                <c:pt idx="10">
                  <c:v>13.4</c:v>
                </c:pt>
                <c:pt idx="11">
                  <c:v>15.7</c:v>
                </c:pt>
                <c:pt idx="12">
                  <c:v>18.2</c:v>
                </c:pt>
                <c:pt idx="13">
                  <c:v>20.8</c:v>
                </c:pt>
                <c:pt idx="14">
                  <c:v>23.6</c:v>
                </c:pt>
                <c:pt idx="15">
                  <c:v>26.4</c:v>
                </c:pt>
              </c:numCache>
            </c:numRef>
          </c:val>
        </c:ser>
        <c:ser>
          <c:idx val="2"/>
          <c:order val="2"/>
          <c:tx>
            <c:strRef>
              <c:f>Kokonaispainehäviö!$A$3</c:f>
              <c:strCache>
                <c:ptCount val="1"/>
                <c:pt idx="0">
                  <c:v>putkiston painehäviö</c:v>
                </c:pt>
              </c:strCache>
            </c:strRef>
          </c:tx>
          <c:spPr>
            <a:ln w="25400">
              <a:noFill/>
            </a:ln>
          </c:spPr>
          <c:val>
            <c:numRef>
              <c:f>Kokonaispainehäviö!$D$3:$S$3</c:f>
              <c:numCache>
                <c:formatCode>0.0</c:formatCode>
                <c:ptCount val="16"/>
                <c:pt idx="0">
                  <c:v>0</c:v>
                </c:pt>
                <c:pt idx="1">
                  <c:v>0.36127999999999999</c:v>
                </c:pt>
                <c:pt idx="2">
                  <c:v>0.72255999999999998</c:v>
                </c:pt>
                <c:pt idx="3">
                  <c:v>1.0838399999999999</c:v>
                </c:pt>
                <c:pt idx="4">
                  <c:v>1.45641</c:v>
                </c:pt>
                <c:pt idx="5">
                  <c:v>1.8064</c:v>
                </c:pt>
                <c:pt idx="6">
                  <c:v>4.0644</c:v>
                </c:pt>
                <c:pt idx="7">
                  <c:v>5.1933999999999996</c:v>
                </c:pt>
                <c:pt idx="8">
                  <c:v>6.6611000000000002</c:v>
                </c:pt>
                <c:pt idx="9">
                  <c:v>7.9030000000000005</c:v>
                </c:pt>
                <c:pt idx="10">
                  <c:v>9.7094000000000005</c:v>
                </c:pt>
                <c:pt idx="11">
                  <c:v>11.402899999999999</c:v>
                </c:pt>
                <c:pt idx="12">
                  <c:v>13.209299999999999</c:v>
                </c:pt>
                <c:pt idx="13">
                  <c:v>15.1286</c:v>
                </c:pt>
                <c:pt idx="14">
                  <c:v>17.273700000000002</c:v>
                </c:pt>
                <c:pt idx="15">
                  <c:v>19.193000000000001</c:v>
                </c:pt>
              </c:numCache>
            </c:numRef>
          </c:val>
        </c:ser>
        <c:ser>
          <c:idx val="3"/>
          <c:order val="3"/>
          <c:tx>
            <c:strRef>
              <c:f>Kokonaispainehäviö!$A$4</c:f>
              <c:strCache>
                <c:ptCount val="1"/>
                <c:pt idx="0">
                  <c:v>takaisku</c:v>
                </c:pt>
              </c:strCache>
            </c:strRef>
          </c:tx>
          <c:spPr>
            <a:ln w="25400">
              <a:noFill/>
            </a:ln>
          </c:spPr>
          <c:val>
            <c:numRef>
              <c:f>Kokonaispainehäviö!$D$4:$S$4</c:f>
              <c:numCache>
                <c:formatCode>General</c:formatCode>
                <c:ptCount val="16"/>
                <c:pt idx="0">
                  <c:v>0</c:v>
                </c:pt>
                <c:pt idx="1">
                  <c:v>7.2</c:v>
                </c:pt>
                <c:pt idx="2">
                  <c:v>7.6</c:v>
                </c:pt>
                <c:pt idx="3">
                  <c:v>8</c:v>
                </c:pt>
                <c:pt idx="4">
                  <c:v>8.4</c:v>
                </c:pt>
                <c:pt idx="5">
                  <c:v>8.9</c:v>
                </c:pt>
                <c:pt idx="6">
                  <c:v>9.5</c:v>
                </c:pt>
                <c:pt idx="7">
                  <c:v>10</c:v>
                </c:pt>
                <c:pt idx="8">
                  <c:v>10.7</c:v>
                </c:pt>
                <c:pt idx="9">
                  <c:v>11.5</c:v>
                </c:pt>
                <c:pt idx="10">
                  <c:v>12.3</c:v>
                </c:pt>
                <c:pt idx="11">
                  <c:v>13.2</c:v>
                </c:pt>
                <c:pt idx="12">
                  <c:v>14.2</c:v>
                </c:pt>
                <c:pt idx="13">
                  <c:v>15.1</c:v>
                </c:pt>
                <c:pt idx="14">
                  <c:v>16.2</c:v>
                </c:pt>
                <c:pt idx="15">
                  <c:v>17.399999999999999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009088"/>
        <c:axId val="102035456"/>
      </c:areaChart>
      <c:catAx>
        <c:axId val="102009088"/>
        <c:scaling>
          <c:orientation val="minMax"/>
        </c:scaling>
        <c:delete val="0"/>
        <c:axPos val="b"/>
        <c:majorGridlines/>
        <c:numFmt formatCode="General" sourceLinked="1"/>
        <c:majorTickMark val="cross"/>
        <c:minorTickMark val="none"/>
        <c:tickLblPos val="high"/>
        <c:crossAx val="102035456"/>
        <c:crosses val="autoZero"/>
        <c:auto val="1"/>
        <c:lblAlgn val="ctr"/>
        <c:lblOffset val="100"/>
        <c:noMultiLvlLbl val="0"/>
      </c:catAx>
      <c:valAx>
        <c:axId val="102035456"/>
        <c:scaling>
          <c:orientation val="minMax"/>
          <c:max val="12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200908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64535096886781163"/>
          <c:y val="0.66113758507459297"/>
          <c:w val="0.19348875255623721"/>
          <c:h val="0.23522494980473715"/>
        </c:manualLayout>
      </c:layout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i-FI"/>
              <a:t>Liuospumppu/keräin vertailu</a:t>
            </a:r>
            <a:r>
              <a:rPr lang="fi-FI" baseline="0"/>
              <a:t> 333-g 250m+5m</a:t>
            </a:r>
            <a:endParaRPr lang="fi-FI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Kokonaispainehäviö!$A$8</c:f>
              <c:strCache>
                <c:ptCount val="1"/>
                <c:pt idx="0">
                  <c:v>2-putkinen keräin 40x2,4</c:v>
                </c:pt>
              </c:strCache>
            </c:strRef>
          </c:tx>
          <c:marker>
            <c:symbol val="none"/>
          </c:marker>
          <c:cat>
            <c:numRef>
              <c:f>Kokonaispainehäviö!$D$7:$S$7</c:f>
              <c:numCache>
                <c:formatCode>General</c:formatCode>
                <c:ptCount val="16"/>
                <c:pt idx="0">
                  <c:v>0</c:v>
                </c:pt>
                <c:pt idx="1">
                  <c:v>200</c:v>
                </c:pt>
                <c:pt idx="2">
                  <c:v>400</c:v>
                </c:pt>
                <c:pt idx="3">
                  <c:v>600</c:v>
                </c:pt>
                <c:pt idx="4">
                  <c:v>800</c:v>
                </c:pt>
                <c:pt idx="5">
                  <c:v>1000</c:v>
                </c:pt>
                <c:pt idx="6">
                  <c:v>1200</c:v>
                </c:pt>
                <c:pt idx="7">
                  <c:v>1400</c:v>
                </c:pt>
                <c:pt idx="8">
                  <c:v>1600</c:v>
                </c:pt>
                <c:pt idx="9">
                  <c:v>1800</c:v>
                </c:pt>
                <c:pt idx="10">
                  <c:v>2000</c:v>
                </c:pt>
                <c:pt idx="11">
                  <c:v>2200</c:v>
                </c:pt>
                <c:pt idx="12">
                  <c:v>2400</c:v>
                </c:pt>
                <c:pt idx="13">
                  <c:v>2600</c:v>
                </c:pt>
                <c:pt idx="14">
                  <c:v>2800</c:v>
                </c:pt>
                <c:pt idx="15">
                  <c:v>3000</c:v>
                </c:pt>
              </c:numCache>
            </c:numRef>
          </c:cat>
          <c:val>
            <c:numRef>
              <c:f>Kokonaispainehäviö!$D$8:$S$8</c:f>
              <c:numCache>
                <c:formatCode>0.0</c:formatCode>
                <c:ptCount val="16"/>
                <c:pt idx="0">
                  <c:v>0</c:v>
                </c:pt>
                <c:pt idx="1">
                  <c:v>12.65128</c:v>
                </c:pt>
                <c:pt idx="2">
                  <c:v>18.702559999999998</c:v>
                </c:pt>
                <c:pt idx="3">
                  <c:v>24.95384</c:v>
                </c:pt>
                <c:pt idx="4">
                  <c:v>31.416409999999999</c:v>
                </c:pt>
                <c:pt idx="5">
                  <c:v>38.156399999999998</c:v>
                </c:pt>
                <c:pt idx="6">
                  <c:v>47.004400000000004</c:v>
                </c:pt>
                <c:pt idx="7">
                  <c:v>54.723399999999998</c:v>
                </c:pt>
                <c:pt idx="8">
                  <c:v>95.41109999999999</c:v>
                </c:pt>
                <c:pt idx="9">
                  <c:v>112.203</c:v>
                </c:pt>
                <c:pt idx="10">
                  <c:v>135.36939999999998</c:v>
                </c:pt>
                <c:pt idx="11">
                  <c:v>155.05289999999997</c:v>
                </c:pt>
                <c:pt idx="12">
                  <c:v>168.0093</c:v>
                </c:pt>
                <c:pt idx="13">
                  <c:v>204.02860000000001</c:v>
                </c:pt>
                <c:pt idx="14">
                  <c:v>230.47369999999998</c:v>
                </c:pt>
                <c:pt idx="15">
                  <c:v>257.81299999999999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Kokonaispainehäviö!$A$10</c:f>
              <c:strCache>
                <c:ptCount val="1"/>
                <c:pt idx="0">
                  <c:v>3-putkinen keräin 40x2,4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val>
            <c:numRef>
              <c:f>Kokonaispainehäviö!$D$10:$S$10</c:f>
              <c:numCache>
                <c:formatCode>0.0</c:formatCode>
                <c:ptCount val="16"/>
                <c:pt idx="0">
                  <c:v>0</c:v>
                </c:pt>
                <c:pt idx="1">
                  <c:v>11.501280000000001</c:v>
                </c:pt>
                <c:pt idx="2">
                  <c:v>16.452559999999998</c:v>
                </c:pt>
                <c:pt idx="3">
                  <c:v>21.57884</c:v>
                </c:pt>
                <c:pt idx="4">
                  <c:v>26.916409999999999</c:v>
                </c:pt>
                <c:pt idx="5">
                  <c:v>32.406400000000005</c:v>
                </c:pt>
                <c:pt idx="6">
                  <c:v>40.254400000000004</c:v>
                </c:pt>
                <c:pt idx="7">
                  <c:v>46.723399999999998</c:v>
                </c:pt>
                <c:pt idx="8">
                  <c:v>70.661100000000005</c:v>
                </c:pt>
                <c:pt idx="9">
                  <c:v>82.203000000000003</c:v>
                </c:pt>
                <c:pt idx="10">
                  <c:v>97.619400000000013</c:v>
                </c:pt>
                <c:pt idx="11">
                  <c:v>111.15289999999999</c:v>
                </c:pt>
                <c:pt idx="12">
                  <c:v>121.5093</c:v>
                </c:pt>
                <c:pt idx="13">
                  <c:v>143.52860000000001</c:v>
                </c:pt>
                <c:pt idx="14">
                  <c:v>161.22370000000001</c:v>
                </c:pt>
                <c:pt idx="15">
                  <c:v>191.81299999999999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Kokonaispainehäviö!$A$12</c:f>
              <c:strCache>
                <c:ptCount val="1"/>
                <c:pt idx="0">
                  <c:v>4-putkinen keräin 40x2,4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val>
            <c:numRef>
              <c:f>Kokonaispainehäviö!$D$12:$S$12</c:f>
              <c:numCache>
                <c:formatCode>0.0</c:formatCode>
                <c:ptCount val="16"/>
                <c:pt idx="0">
                  <c:v>0</c:v>
                </c:pt>
                <c:pt idx="1">
                  <c:v>10.30528</c:v>
                </c:pt>
                <c:pt idx="2">
                  <c:v>14.112559999999998</c:v>
                </c:pt>
                <c:pt idx="3">
                  <c:v>18.068840000000002</c:v>
                </c:pt>
                <c:pt idx="4">
                  <c:v>22.236409999999999</c:v>
                </c:pt>
                <c:pt idx="5">
                  <c:v>26.426400000000001</c:v>
                </c:pt>
                <c:pt idx="6">
                  <c:v>33.234400000000001</c:v>
                </c:pt>
                <c:pt idx="7">
                  <c:v>38.403399999999998</c:v>
                </c:pt>
                <c:pt idx="8">
                  <c:v>44.921099999999996</c:v>
                </c:pt>
                <c:pt idx="9">
                  <c:v>51.003</c:v>
                </c:pt>
                <c:pt idx="10">
                  <c:v>58.359400000000008</c:v>
                </c:pt>
                <c:pt idx="11">
                  <c:v>65.496899999999997</c:v>
                </c:pt>
                <c:pt idx="12">
                  <c:v>73.149299999999997</c:v>
                </c:pt>
                <c:pt idx="13">
                  <c:v>80.608599999999996</c:v>
                </c:pt>
                <c:pt idx="14">
                  <c:v>89.203699999999998</c:v>
                </c:pt>
                <c:pt idx="15">
                  <c:v>123.173</c:v>
                </c:pt>
              </c:numCache>
            </c:numRef>
          </c:val>
          <c:smooth val="0"/>
        </c:ser>
        <c:ser>
          <c:idx val="1"/>
          <c:order val="3"/>
          <c:tx>
            <c:strRef>
              <c:f>Kiertopumput!$A$15</c:f>
              <c:strCache>
                <c:ptCount val="1"/>
                <c:pt idx="0">
                  <c:v>wilo stratos para 25-1/7</c:v>
                </c:pt>
              </c:strCache>
            </c:strRef>
          </c:tx>
          <c:spPr>
            <a:ln w="22225">
              <a:prstDash val="solid"/>
            </a:ln>
          </c:spPr>
          <c:marker>
            <c:symbol val="none"/>
          </c:marker>
          <c:val>
            <c:numRef>
              <c:f>Kiertopumput!$D$15:$S$15</c:f>
              <c:numCache>
                <c:formatCode>0.0</c:formatCode>
                <c:ptCount val="16"/>
                <c:pt idx="0">
                  <c:v>63.59744520000001</c:v>
                </c:pt>
                <c:pt idx="1">
                  <c:v>63.59744520000001</c:v>
                </c:pt>
                <c:pt idx="2">
                  <c:v>64.546660800000012</c:v>
                </c:pt>
                <c:pt idx="3">
                  <c:v>64.546660800000012</c:v>
                </c:pt>
                <c:pt idx="4">
                  <c:v>64.546660800000012</c:v>
                </c:pt>
                <c:pt idx="5">
                  <c:v>63.59744520000001</c:v>
                </c:pt>
                <c:pt idx="6">
                  <c:v>62.648229600000001</c:v>
                </c:pt>
                <c:pt idx="7">
                  <c:v>61.699014000000005</c:v>
                </c:pt>
                <c:pt idx="8">
                  <c:v>60.74979840000001</c:v>
                </c:pt>
                <c:pt idx="9">
                  <c:v>59.800582799999994</c:v>
                </c:pt>
                <c:pt idx="10">
                  <c:v>55.581846800000001</c:v>
                </c:pt>
                <c:pt idx="11">
                  <c:v>51.363110800000001</c:v>
                </c:pt>
                <c:pt idx="12">
                  <c:v>47.144374800000008</c:v>
                </c:pt>
                <c:pt idx="13">
                  <c:v>42.925638800000002</c:v>
                </c:pt>
                <c:pt idx="14">
                  <c:v>38.706902800000002</c:v>
                </c:pt>
                <c:pt idx="15">
                  <c:v>34.488166800000009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Kiertopumput!$A$16</c:f>
              <c:strCache>
                <c:ptCount val="1"/>
                <c:pt idx="0">
                  <c:v>wilo stratos para 25-1/8</c:v>
                </c:pt>
              </c:strCache>
            </c:strRef>
          </c:tx>
          <c:spPr>
            <a:ln w="22225">
              <a:prstDash val="sysDot"/>
            </a:ln>
          </c:spPr>
          <c:marker>
            <c:symbol val="none"/>
          </c:marker>
          <c:val>
            <c:numRef>
              <c:f>Kiertopumput!$D$16:$S$16</c:f>
              <c:numCache>
                <c:formatCode>0.0</c:formatCode>
                <c:ptCount val="16"/>
                <c:pt idx="0">
                  <c:v>75.937248000000011</c:v>
                </c:pt>
                <c:pt idx="1">
                  <c:v>76.109832654545457</c:v>
                </c:pt>
                <c:pt idx="2">
                  <c:v>76.282417309090917</c:v>
                </c:pt>
                <c:pt idx="3">
                  <c:v>76.455001963636377</c:v>
                </c:pt>
                <c:pt idx="4">
                  <c:v>76.627586618181823</c:v>
                </c:pt>
                <c:pt idx="5">
                  <c:v>76.800171272727269</c:v>
                </c:pt>
                <c:pt idx="6">
                  <c:v>76.972755927272743</c:v>
                </c:pt>
                <c:pt idx="7">
                  <c:v>77.145340581818189</c:v>
                </c:pt>
                <c:pt idx="8">
                  <c:v>77.317925236363635</c:v>
                </c:pt>
                <c:pt idx="9">
                  <c:v>77.490509890909095</c:v>
                </c:pt>
                <c:pt idx="10">
                  <c:v>77.663094545454555</c:v>
                </c:pt>
                <c:pt idx="11">
                  <c:v>77.835679200000001</c:v>
                </c:pt>
                <c:pt idx="12">
                  <c:v>74.671627200000003</c:v>
                </c:pt>
                <c:pt idx="13">
                  <c:v>71.507575200000005</c:v>
                </c:pt>
                <c:pt idx="14">
                  <c:v>68.343523200000007</c:v>
                </c:pt>
                <c:pt idx="15">
                  <c:v>65.179471200000009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Kiertopumput!$A$17</c:f>
              <c:strCache>
                <c:ptCount val="1"/>
                <c:pt idx="0">
                  <c:v>wilo stratos para 25-1/11</c:v>
                </c:pt>
              </c:strCache>
            </c:strRef>
          </c:tx>
          <c:spPr>
            <a:ln w="22225">
              <a:prstDash val="sysDot"/>
            </a:ln>
          </c:spPr>
          <c:marker>
            <c:symbol val="none"/>
          </c:marker>
          <c:val>
            <c:numRef>
              <c:f>Kiertopumput!$D$17:$S$17</c:f>
              <c:numCache>
                <c:formatCode>0.0</c:formatCode>
                <c:ptCount val="16"/>
                <c:pt idx="0">
                  <c:v>108.21057840000002</c:v>
                </c:pt>
                <c:pt idx="1">
                  <c:v>108.21057840000002</c:v>
                </c:pt>
                <c:pt idx="2">
                  <c:v>107.26136280000001</c:v>
                </c:pt>
                <c:pt idx="3">
                  <c:v>107.26136280000001</c:v>
                </c:pt>
                <c:pt idx="4">
                  <c:v>106.31214720000001</c:v>
                </c:pt>
                <c:pt idx="5">
                  <c:v>106.31214720000001</c:v>
                </c:pt>
                <c:pt idx="6">
                  <c:v>106.31214720000001</c:v>
                </c:pt>
                <c:pt idx="7">
                  <c:v>105.36293160000001</c:v>
                </c:pt>
                <c:pt idx="8">
                  <c:v>104.41371600000001</c:v>
                </c:pt>
                <c:pt idx="9">
                  <c:v>103.46450040000002</c:v>
                </c:pt>
                <c:pt idx="10">
                  <c:v>101.5660692</c:v>
                </c:pt>
                <c:pt idx="11">
                  <c:v>100.61685360000001</c:v>
                </c:pt>
                <c:pt idx="12">
                  <c:v>94.710623200000015</c:v>
                </c:pt>
                <c:pt idx="13">
                  <c:v>88.804392800000016</c:v>
                </c:pt>
                <c:pt idx="14">
                  <c:v>82.898162400000018</c:v>
                </c:pt>
                <c:pt idx="15">
                  <c:v>76.991932000000006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Kiertopumput!$A$18</c:f>
              <c:strCache>
                <c:ptCount val="1"/>
                <c:pt idx="0">
                  <c:v>wilo stratos para 25-1/12</c:v>
                </c:pt>
              </c:strCache>
            </c:strRef>
          </c:tx>
          <c:spPr>
            <a:ln w="22225">
              <a:prstDash val="sysDot"/>
            </a:ln>
          </c:spPr>
          <c:marker>
            <c:symbol val="none"/>
          </c:marker>
          <c:val>
            <c:numRef>
              <c:f>Kiertopumput!$D$18:$S$18</c:f>
              <c:numCache>
                <c:formatCode>0.0</c:formatCode>
                <c:ptCount val="16"/>
                <c:pt idx="0">
                  <c:v>110.10900960000001</c:v>
                </c:pt>
                <c:pt idx="1">
                  <c:v>110.25139194000002</c:v>
                </c:pt>
                <c:pt idx="2">
                  <c:v>110.39377428</c:v>
                </c:pt>
                <c:pt idx="3">
                  <c:v>110.53615662000001</c:v>
                </c:pt>
                <c:pt idx="4">
                  <c:v>110.67853896000001</c:v>
                </c:pt>
                <c:pt idx="5">
                  <c:v>110.82092129999999</c:v>
                </c:pt>
                <c:pt idx="6">
                  <c:v>110.96330363999999</c:v>
                </c:pt>
                <c:pt idx="7">
                  <c:v>111.10568598</c:v>
                </c:pt>
                <c:pt idx="8">
                  <c:v>111.24806832</c:v>
                </c:pt>
                <c:pt idx="9">
                  <c:v>111.39045066</c:v>
                </c:pt>
                <c:pt idx="10">
                  <c:v>111.53283300000001</c:v>
                </c:pt>
                <c:pt idx="11">
                  <c:v>111.67521533999999</c:v>
                </c:pt>
                <c:pt idx="12">
                  <c:v>111.81759768000001</c:v>
                </c:pt>
                <c:pt idx="13">
                  <c:v>111.95998002</c:v>
                </c:pt>
                <c:pt idx="14">
                  <c:v>112.10236236000001</c:v>
                </c:pt>
                <c:pt idx="15">
                  <c:v>112.24474470000001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Kiertopumput!$A$19</c:f>
              <c:strCache>
                <c:ptCount val="1"/>
                <c:pt idx="0">
                  <c:v>grundfos magna geo 25-100</c:v>
                </c:pt>
              </c:strCache>
            </c:strRef>
          </c:tx>
          <c:spPr>
            <a:ln w="22225">
              <a:prstDash val="sysDot"/>
            </a:ln>
          </c:spPr>
          <c:marker>
            <c:symbol val="none"/>
          </c:marker>
          <c:val>
            <c:numRef>
              <c:f>Kiertopumput!$D$19:$S$19</c:f>
              <c:numCache>
                <c:formatCode>0.0</c:formatCode>
                <c:ptCount val="16"/>
                <c:pt idx="0">
                  <c:v>104.41371599999998</c:v>
                </c:pt>
                <c:pt idx="1">
                  <c:v>104.9561249142857</c:v>
                </c:pt>
                <c:pt idx="2">
                  <c:v>105.49853382857142</c:v>
                </c:pt>
                <c:pt idx="3">
                  <c:v>106.04094274285715</c:v>
                </c:pt>
                <c:pt idx="4">
                  <c:v>106.58335165714286</c:v>
                </c:pt>
                <c:pt idx="5">
                  <c:v>107.12576057142857</c:v>
                </c:pt>
                <c:pt idx="6">
                  <c:v>107.66816948571429</c:v>
                </c:pt>
                <c:pt idx="7">
                  <c:v>108.2105784</c:v>
                </c:pt>
                <c:pt idx="8">
                  <c:v>105.56981192307693</c:v>
                </c:pt>
                <c:pt idx="9">
                  <c:v>102.92904544615385</c:v>
                </c:pt>
                <c:pt idx="10">
                  <c:v>100.28827896923077</c:v>
                </c:pt>
                <c:pt idx="11">
                  <c:v>97.647512492307698</c:v>
                </c:pt>
                <c:pt idx="12">
                  <c:v>95.006746015384621</c:v>
                </c:pt>
                <c:pt idx="13">
                  <c:v>92.365979538461545</c:v>
                </c:pt>
                <c:pt idx="14">
                  <c:v>89.725213061538469</c:v>
                </c:pt>
                <c:pt idx="15">
                  <c:v>87.084446584615392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086976"/>
        <c:axId val="49092864"/>
      </c:lineChart>
      <c:catAx>
        <c:axId val="45086976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i-FI"/>
                  <a:t>l/h</a:t>
                </a:r>
              </a:p>
            </c:rich>
          </c:tx>
          <c:layout>
            <c:manualLayout>
              <c:xMode val="edge"/>
              <c:yMode val="edge"/>
              <c:x val="0.78103237095363065"/>
              <c:y val="0.89655627605372856"/>
            </c:manualLayout>
          </c:layout>
          <c:overlay val="0"/>
        </c:title>
        <c:numFmt formatCode="General" sourceLinked="1"/>
        <c:majorTickMark val="out"/>
        <c:minorTickMark val="none"/>
        <c:tickLblPos val="low"/>
        <c:crossAx val="49092864"/>
        <c:crosses val="autoZero"/>
        <c:auto val="1"/>
        <c:lblAlgn val="ctr"/>
        <c:lblOffset val="100"/>
        <c:noMultiLvlLbl val="0"/>
      </c:catAx>
      <c:valAx>
        <c:axId val="49092864"/>
        <c:scaling>
          <c:orientation val="minMax"/>
          <c:max val="12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fi-FI"/>
                  <a:t>kPa</a:t>
                </a:r>
              </a:p>
            </c:rich>
          </c:tx>
          <c:layout>
            <c:manualLayout>
              <c:xMode val="edge"/>
              <c:yMode val="edge"/>
              <c:x val="5.4656598345918732E-2"/>
              <c:y val="4.7323220626833418E-2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crossAx val="4508697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3</xdr:row>
      <xdr:rowOff>0</xdr:rowOff>
    </xdr:from>
    <xdr:to>
      <xdr:col>25</xdr:col>
      <xdr:colOff>409575</xdr:colOff>
      <xdr:row>20</xdr:row>
      <xdr:rowOff>0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419100</xdr:colOff>
      <xdr:row>0</xdr:row>
      <xdr:rowOff>0</xdr:rowOff>
    </xdr:from>
    <xdr:to>
      <xdr:col>24</xdr:col>
      <xdr:colOff>190500</xdr:colOff>
      <xdr:row>23</xdr:row>
      <xdr:rowOff>57150</xdr:rowOff>
    </xdr:to>
    <xdr:graphicFrame macro="">
      <xdr:nvGraphicFramePr>
        <xdr:cNvPr id="3" name="Kaavi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20</xdr:row>
      <xdr:rowOff>152400</xdr:rowOff>
    </xdr:from>
    <xdr:to>
      <xdr:col>22</xdr:col>
      <xdr:colOff>0</xdr:colOff>
      <xdr:row>38</xdr:row>
      <xdr:rowOff>152400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12</xdr:row>
      <xdr:rowOff>171450</xdr:rowOff>
    </xdr:from>
    <xdr:to>
      <xdr:col>21</xdr:col>
      <xdr:colOff>304800</xdr:colOff>
      <xdr:row>33</xdr:row>
      <xdr:rowOff>76199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3</xdr:row>
      <xdr:rowOff>85725</xdr:rowOff>
    </xdr:from>
    <xdr:to>
      <xdr:col>17</xdr:col>
      <xdr:colOff>190500</xdr:colOff>
      <xdr:row>30</xdr:row>
      <xdr:rowOff>123825</xdr:rowOff>
    </xdr:to>
    <xdr:graphicFrame macro="">
      <xdr:nvGraphicFramePr>
        <xdr:cNvPr id="3" name="Kaavi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ero/Documents/data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ul1"/>
      <sheetName val="Taul2"/>
    </sheetNames>
    <sheetDataSet>
      <sheetData sheetId="0">
        <row r="1">
          <cell r="C1">
            <v>5.5</v>
          </cell>
          <cell r="D1">
            <v>5.5</v>
          </cell>
        </row>
        <row r="2">
          <cell r="C2">
            <v>4.5</v>
          </cell>
          <cell r="D2">
            <v>4.5</v>
          </cell>
        </row>
        <row r="3">
          <cell r="C3">
            <v>4.5</v>
          </cell>
          <cell r="D3">
            <v>4.5</v>
          </cell>
        </row>
        <row r="4">
          <cell r="C4">
            <v>4.5999999999999996</v>
          </cell>
          <cell r="D4">
            <v>4.5999999999999996</v>
          </cell>
        </row>
        <row r="5">
          <cell r="C5">
            <v>4.8</v>
          </cell>
          <cell r="D5">
            <v>4.8</v>
          </cell>
        </row>
        <row r="6">
          <cell r="C6">
            <v>5</v>
          </cell>
          <cell r="D6">
            <v>5</v>
          </cell>
        </row>
        <row r="7">
          <cell r="C7">
            <v>5</v>
          </cell>
          <cell r="D7">
            <v>5</v>
          </cell>
        </row>
        <row r="8">
          <cell r="C8">
            <v>5.0999999999999996</v>
          </cell>
          <cell r="D8">
            <v>5.0999999999999996</v>
          </cell>
        </row>
        <row r="9">
          <cell r="C9">
            <v>5.0999999999999996</v>
          </cell>
          <cell r="D9">
            <v>5.0999999999999996</v>
          </cell>
        </row>
        <row r="10">
          <cell r="C10">
            <v>5.0999999999999996</v>
          </cell>
          <cell r="D10">
            <v>5.0999999999999996</v>
          </cell>
        </row>
        <row r="11">
          <cell r="C11">
            <v>5</v>
          </cell>
          <cell r="D11">
            <v>5</v>
          </cell>
        </row>
        <row r="12">
          <cell r="C12">
            <v>5</v>
          </cell>
          <cell r="D12">
            <v>5</v>
          </cell>
        </row>
        <row r="13">
          <cell r="C13">
            <v>4.9000000000000004</v>
          </cell>
          <cell r="D13">
            <v>4.9000000000000004</v>
          </cell>
        </row>
        <row r="14">
          <cell r="C14">
            <v>4.9000000000000004</v>
          </cell>
          <cell r="D14">
            <v>4.9000000000000004</v>
          </cell>
        </row>
        <row r="15">
          <cell r="C15">
            <v>5.0999999999999996</v>
          </cell>
          <cell r="D15">
            <v>5.0999999999999996</v>
          </cell>
        </row>
        <row r="16">
          <cell r="C16">
            <v>5.0999999999999996</v>
          </cell>
          <cell r="D16">
            <v>5.0999999999999996</v>
          </cell>
        </row>
        <row r="17">
          <cell r="C17">
            <v>5</v>
          </cell>
          <cell r="D17">
            <v>5</v>
          </cell>
        </row>
        <row r="18">
          <cell r="C18">
            <v>5</v>
          </cell>
          <cell r="D18">
            <v>5</v>
          </cell>
        </row>
        <row r="19">
          <cell r="C19">
            <v>5</v>
          </cell>
          <cell r="D19">
            <v>5</v>
          </cell>
        </row>
        <row r="20">
          <cell r="C20">
            <v>5</v>
          </cell>
          <cell r="D20">
            <v>5</v>
          </cell>
        </row>
        <row r="21">
          <cell r="C21">
            <v>5</v>
          </cell>
          <cell r="D21">
            <v>5</v>
          </cell>
        </row>
        <row r="22">
          <cell r="C22">
            <v>5</v>
          </cell>
          <cell r="D22">
            <v>5</v>
          </cell>
        </row>
        <row r="23">
          <cell r="C23">
            <v>5</v>
          </cell>
          <cell r="D23">
            <v>5</v>
          </cell>
        </row>
        <row r="24">
          <cell r="C24">
            <v>5</v>
          </cell>
          <cell r="D24">
            <v>5</v>
          </cell>
        </row>
        <row r="25">
          <cell r="C25">
            <v>5</v>
          </cell>
          <cell r="D25">
            <v>5</v>
          </cell>
        </row>
        <row r="26">
          <cell r="C26">
            <v>5</v>
          </cell>
          <cell r="D26">
            <v>5</v>
          </cell>
        </row>
        <row r="27">
          <cell r="C27">
            <v>5</v>
          </cell>
          <cell r="D27">
            <v>-0.6</v>
          </cell>
        </row>
        <row r="28">
          <cell r="C28">
            <v>5</v>
          </cell>
          <cell r="D28">
            <v>0.1</v>
          </cell>
        </row>
        <row r="29">
          <cell r="C29">
            <v>5</v>
          </cell>
          <cell r="D29">
            <v>-0.2</v>
          </cell>
        </row>
        <row r="30">
          <cell r="C30">
            <v>5</v>
          </cell>
          <cell r="D30">
            <v>-0.3</v>
          </cell>
        </row>
        <row r="31">
          <cell r="C31">
            <v>5</v>
          </cell>
          <cell r="D31">
            <v>-0.2</v>
          </cell>
        </row>
        <row r="32">
          <cell r="C32">
            <v>5</v>
          </cell>
          <cell r="D32">
            <v>-0.1</v>
          </cell>
        </row>
        <row r="33">
          <cell r="C33">
            <v>5</v>
          </cell>
          <cell r="D33">
            <v>-0.2</v>
          </cell>
        </row>
        <row r="34">
          <cell r="C34">
            <v>5</v>
          </cell>
          <cell r="D34">
            <v>-0.1</v>
          </cell>
        </row>
        <row r="35">
          <cell r="C35">
            <v>5</v>
          </cell>
          <cell r="D35">
            <v>0</v>
          </cell>
        </row>
        <row r="36">
          <cell r="C36">
            <v>5</v>
          </cell>
          <cell r="D36">
            <v>-0.1</v>
          </cell>
        </row>
        <row r="37">
          <cell r="C37">
            <v>5</v>
          </cell>
          <cell r="D37">
            <v>4.5999999999999996</v>
          </cell>
        </row>
        <row r="38">
          <cell r="C38">
            <v>5</v>
          </cell>
          <cell r="D38">
            <v>4.9000000000000004</v>
          </cell>
        </row>
        <row r="39">
          <cell r="C39">
            <v>5</v>
          </cell>
          <cell r="D39">
            <v>4.9000000000000004</v>
          </cell>
        </row>
        <row r="40">
          <cell r="C40">
            <v>5</v>
          </cell>
          <cell r="D40">
            <v>5</v>
          </cell>
        </row>
        <row r="41">
          <cell r="C41">
            <v>5</v>
          </cell>
          <cell r="D41">
            <v>5</v>
          </cell>
        </row>
        <row r="42">
          <cell r="C42">
            <v>4.9000000000000004</v>
          </cell>
          <cell r="D42">
            <v>4.9000000000000004</v>
          </cell>
        </row>
        <row r="43">
          <cell r="C43">
            <v>4.5999999999999996</v>
          </cell>
          <cell r="D43">
            <v>4.7</v>
          </cell>
        </row>
        <row r="44">
          <cell r="C44">
            <v>4.3</v>
          </cell>
          <cell r="D44">
            <v>4.4000000000000004</v>
          </cell>
        </row>
        <row r="45">
          <cell r="C45">
            <v>4.0999999999999996</v>
          </cell>
          <cell r="D45">
            <v>4.0999999999999996</v>
          </cell>
        </row>
        <row r="46">
          <cell r="C46">
            <v>4</v>
          </cell>
          <cell r="D46">
            <v>4</v>
          </cell>
        </row>
        <row r="47">
          <cell r="C47">
            <v>3.8</v>
          </cell>
          <cell r="D47">
            <v>3.9</v>
          </cell>
        </row>
        <row r="48">
          <cell r="C48">
            <v>3.7</v>
          </cell>
          <cell r="D48">
            <v>3.8</v>
          </cell>
        </row>
        <row r="49">
          <cell r="C49">
            <v>3.7</v>
          </cell>
          <cell r="D49">
            <v>3.7</v>
          </cell>
        </row>
        <row r="50">
          <cell r="C50">
            <v>3.6</v>
          </cell>
          <cell r="D50">
            <v>3.6</v>
          </cell>
        </row>
        <row r="51">
          <cell r="C51">
            <v>3.5</v>
          </cell>
          <cell r="D51">
            <v>3.6</v>
          </cell>
        </row>
        <row r="52">
          <cell r="C52">
            <v>3.5</v>
          </cell>
          <cell r="D52">
            <v>3.6</v>
          </cell>
        </row>
        <row r="53">
          <cell r="C53">
            <v>3.8</v>
          </cell>
          <cell r="D53">
            <v>3.8</v>
          </cell>
        </row>
        <row r="54">
          <cell r="C54">
            <v>4</v>
          </cell>
          <cell r="D54">
            <v>4</v>
          </cell>
        </row>
        <row r="55">
          <cell r="C55">
            <v>4.2</v>
          </cell>
          <cell r="D55">
            <v>4.2</v>
          </cell>
        </row>
        <row r="56">
          <cell r="C56">
            <v>4.4000000000000004</v>
          </cell>
          <cell r="D56">
            <v>4.4000000000000004</v>
          </cell>
        </row>
        <row r="57">
          <cell r="C57">
            <v>4.4000000000000004</v>
          </cell>
          <cell r="D57">
            <v>4.5</v>
          </cell>
        </row>
        <row r="58">
          <cell r="C58">
            <v>4.5</v>
          </cell>
          <cell r="D58">
            <v>4.5</v>
          </cell>
        </row>
        <row r="59">
          <cell r="C59">
            <v>4.5</v>
          </cell>
          <cell r="D59">
            <v>4.5999999999999996</v>
          </cell>
        </row>
        <row r="60">
          <cell r="C60">
            <v>4.5</v>
          </cell>
          <cell r="D60">
            <v>4.5999999999999996</v>
          </cell>
        </row>
        <row r="61">
          <cell r="C61">
            <v>4.5</v>
          </cell>
          <cell r="D61">
            <v>4.5999999999999996</v>
          </cell>
        </row>
        <row r="62">
          <cell r="C62">
            <v>4.5</v>
          </cell>
          <cell r="D62">
            <v>4.5999999999999996</v>
          </cell>
        </row>
        <row r="63">
          <cell r="C63">
            <v>4.5</v>
          </cell>
          <cell r="D63">
            <v>4.5999999999999996</v>
          </cell>
        </row>
        <row r="64">
          <cell r="C64">
            <v>4.5</v>
          </cell>
          <cell r="D64">
            <v>4.5999999999999996</v>
          </cell>
        </row>
        <row r="65">
          <cell r="C65">
            <v>4.5</v>
          </cell>
          <cell r="D65">
            <v>4.5999999999999996</v>
          </cell>
        </row>
        <row r="66">
          <cell r="C66">
            <v>4.5</v>
          </cell>
          <cell r="D66">
            <v>4.5</v>
          </cell>
        </row>
        <row r="67">
          <cell r="C67">
            <v>4.5</v>
          </cell>
          <cell r="D67">
            <v>4.5</v>
          </cell>
        </row>
      </sheetData>
      <sheetData sheetId="1">
        <row r="4">
          <cell r="B4">
            <v>0</v>
          </cell>
          <cell r="C4">
            <v>5</v>
          </cell>
          <cell r="D4">
            <v>5</v>
          </cell>
        </row>
        <row r="5">
          <cell r="B5">
            <v>0.5</v>
          </cell>
          <cell r="C5">
            <v>5</v>
          </cell>
          <cell r="D5">
            <v>3.7</v>
          </cell>
        </row>
        <row r="6">
          <cell r="B6">
            <v>1</v>
          </cell>
          <cell r="C6">
            <v>5</v>
          </cell>
          <cell r="D6">
            <v>1</v>
          </cell>
        </row>
        <row r="7">
          <cell r="B7">
            <v>1.5</v>
          </cell>
          <cell r="C7">
            <v>5</v>
          </cell>
          <cell r="D7">
            <v>0</v>
          </cell>
        </row>
        <row r="8">
          <cell r="B8">
            <v>2</v>
          </cell>
          <cell r="C8">
            <v>5</v>
          </cell>
          <cell r="D8">
            <v>0.3</v>
          </cell>
        </row>
        <row r="9">
          <cell r="B9">
            <v>2.5</v>
          </cell>
          <cell r="C9">
            <v>5</v>
          </cell>
          <cell r="D9">
            <v>0</v>
          </cell>
        </row>
        <row r="10">
          <cell r="B10">
            <v>3</v>
          </cell>
          <cell r="C10">
            <v>5</v>
          </cell>
          <cell r="D10">
            <v>-0.5</v>
          </cell>
        </row>
        <row r="11">
          <cell r="B11">
            <v>3.5</v>
          </cell>
          <cell r="C11">
            <v>5</v>
          </cell>
          <cell r="D11">
            <v>0.1</v>
          </cell>
        </row>
        <row r="12">
          <cell r="B12">
            <v>4</v>
          </cell>
          <cell r="C12">
            <v>5</v>
          </cell>
          <cell r="D12">
            <v>-0.3</v>
          </cell>
        </row>
        <row r="13">
          <cell r="B13">
            <v>4.5</v>
          </cell>
          <cell r="C13">
            <v>5</v>
          </cell>
          <cell r="D13">
            <v>-0.3</v>
          </cell>
        </row>
        <row r="14">
          <cell r="B14">
            <v>5</v>
          </cell>
          <cell r="C14">
            <v>5</v>
          </cell>
          <cell r="D14">
            <v>0</v>
          </cell>
        </row>
        <row r="15">
          <cell r="B15">
            <v>5.5</v>
          </cell>
          <cell r="C15">
            <v>5</v>
          </cell>
          <cell r="D15">
            <v>0</v>
          </cell>
        </row>
        <row r="16">
          <cell r="B16">
            <v>6</v>
          </cell>
          <cell r="C16">
            <v>5</v>
          </cell>
          <cell r="D16">
            <v>4.0999999999999996</v>
          </cell>
        </row>
        <row r="17">
          <cell r="B17">
            <v>6.5</v>
          </cell>
          <cell r="C17">
            <v>5</v>
          </cell>
          <cell r="D17">
            <v>4.5</v>
          </cell>
        </row>
        <row r="18">
          <cell r="B18">
            <v>7</v>
          </cell>
          <cell r="C18">
            <v>5</v>
          </cell>
          <cell r="D18">
            <v>4.8</v>
          </cell>
        </row>
        <row r="19">
          <cell r="B19">
            <v>7.5</v>
          </cell>
          <cell r="C19">
            <v>5</v>
          </cell>
          <cell r="D19">
            <v>4.9000000000000004</v>
          </cell>
        </row>
        <row r="20">
          <cell r="B20">
            <v>8</v>
          </cell>
          <cell r="C20">
            <v>5</v>
          </cell>
          <cell r="D20">
            <v>4.9000000000000004</v>
          </cell>
        </row>
        <row r="21">
          <cell r="B21">
            <v>8.5</v>
          </cell>
          <cell r="C21">
            <v>5</v>
          </cell>
          <cell r="D21">
            <v>4.9000000000000004</v>
          </cell>
        </row>
        <row r="22">
          <cell r="B22">
            <v>9</v>
          </cell>
          <cell r="C22">
            <v>5</v>
          </cell>
          <cell r="D22">
            <v>4.9000000000000004</v>
          </cell>
        </row>
        <row r="23">
          <cell r="B23">
            <v>9.5</v>
          </cell>
          <cell r="C23">
            <v>5</v>
          </cell>
          <cell r="D23">
            <v>4.9000000000000004</v>
          </cell>
        </row>
        <row r="24">
          <cell r="B24">
            <v>10</v>
          </cell>
          <cell r="C24">
            <v>5</v>
          </cell>
          <cell r="D24">
            <v>4.9000000000000004</v>
          </cell>
        </row>
        <row r="25">
          <cell r="B25">
            <v>10.5</v>
          </cell>
          <cell r="C25">
            <v>5</v>
          </cell>
          <cell r="D25">
            <v>5</v>
          </cell>
        </row>
        <row r="26">
          <cell r="B26">
            <v>11</v>
          </cell>
          <cell r="C26">
            <v>5</v>
          </cell>
          <cell r="D26">
            <v>5</v>
          </cell>
        </row>
        <row r="27">
          <cell r="B27">
            <v>11.5</v>
          </cell>
          <cell r="C27">
            <v>5</v>
          </cell>
          <cell r="D27">
            <v>5</v>
          </cell>
        </row>
        <row r="28">
          <cell r="B28">
            <v>12</v>
          </cell>
          <cell r="C28">
            <v>5</v>
          </cell>
          <cell r="D28">
            <v>5</v>
          </cell>
        </row>
        <row r="29">
          <cell r="B29">
            <v>12.5</v>
          </cell>
          <cell r="C29">
            <v>5</v>
          </cell>
          <cell r="D29">
            <v>5</v>
          </cell>
        </row>
        <row r="30">
          <cell r="B30">
            <v>13</v>
          </cell>
          <cell r="C30">
            <v>5</v>
          </cell>
          <cell r="D30">
            <v>5</v>
          </cell>
        </row>
        <row r="31">
          <cell r="B31">
            <v>13.5</v>
          </cell>
          <cell r="C31">
            <v>5</v>
          </cell>
          <cell r="D31">
            <v>5</v>
          </cell>
        </row>
        <row r="32">
          <cell r="B32">
            <v>14</v>
          </cell>
          <cell r="C32">
            <v>5</v>
          </cell>
          <cell r="D32">
            <v>5</v>
          </cell>
        </row>
        <row r="33">
          <cell r="B33">
            <v>14.5</v>
          </cell>
          <cell r="C33">
            <v>5</v>
          </cell>
          <cell r="D33">
            <v>5</v>
          </cell>
        </row>
        <row r="34">
          <cell r="B34">
            <v>15</v>
          </cell>
          <cell r="C34">
            <v>5</v>
          </cell>
          <cell r="D34">
            <v>5</v>
          </cell>
        </row>
        <row r="35">
          <cell r="B35">
            <v>15.5</v>
          </cell>
          <cell r="C35">
            <v>5</v>
          </cell>
          <cell r="D35">
            <v>5</v>
          </cell>
        </row>
        <row r="36">
          <cell r="B36">
            <v>16</v>
          </cell>
          <cell r="C36">
            <v>4.9000000000000004</v>
          </cell>
          <cell r="D36">
            <v>5</v>
          </cell>
        </row>
        <row r="37">
          <cell r="B37">
            <v>16.5</v>
          </cell>
          <cell r="C37">
            <v>4.8</v>
          </cell>
          <cell r="D37">
            <v>4.9000000000000004</v>
          </cell>
        </row>
        <row r="38">
          <cell r="B38">
            <v>17</v>
          </cell>
          <cell r="C38">
            <v>4.5999999999999996</v>
          </cell>
          <cell r="D38">
            <v>4.7</v>
          </cell>
        </row>
        <row r="39">
          <cell r="B39">
            <v>17.5</v>
          </cell>
          <cell r="C39">
            <v>4.5</v>
          </cell>
          <cell r="D39">
            <v>4.5999999999999996</v>
          </cell>
        </row>
        <row r="40">
          <cell r="B40">
            <v>18</v>
          </cell>
          <cell r="C40">
            <v>4.4000000000000004</v>
          </cell>
          <cell r="D40">
            <v>4.5</v>
          </cell>
        </row>
        <row r="41">
          <cell r="B41">
            <v>18.5</v>
          </cell>
          <cell r="C41">
            <v>4.2</v>
          </cell>
          <cell r="D41">
            <v>4.3</v>
          </cell>
        </row>
        <row r="42">
          <cell r="B42">
            <v>19</v>
          </cell>
          <cell r="C42">
            <v>4.0999999999999996</v>
          </cell>
          <cell r="D42">
            <v>4.2</v>
          </cell>
        </row>
        <row r="43">
          <cell r="B43">
            <v>19.5</v>
          </cell>
          <cell r="C43">
            <v>4.0999999999999996</v>
          </cell>
          <cell r="D43">
            <v>4.2</v>
          </cell>
        </row>
        <row r="44">
          <cell r="B44">
            <v>20</v>
          </cell>
          <cell r="C44">
            <v>4</v>
          </cell>
          <cell r="D44">
            <v>4</v>
          </cell>
        </row>
        <row r="45">
          <cell r="B45">
            <v>20.5</v>
          </cell>
          <cell r="C45">
            <v>3.9</v>
          </cell>
          <cell r="D45">
            <v>4</v>
          </cell>
        </row>
        <row r="46">
          <cell r="B46">
            <v>21</v>
          </cell>
          <cell r="C46">
            <v>3.9</v>
          </cell>
          <cell r="D46">
            <v>3.9</v>
          </cell>
        </row>
        <row r="47">
          <cell r="B47">
            <v>21.5</v>
          </cell>
          <cell r="C47">
            <v>3.9</v>
          </cell>
          <cell r="D47">
            <v>3.9</v>
          </cell>
        </row>
        <row r="48">
          <cell r="B48">
            <v>22</v>
          </cell>
          <cell r="C48">
            <v>4</v>
          </cell>
          <cell r="D48">
            <v>4</v>
          </cell>
        </row>
        <row r="49">
          <cell r="B49">
            <v>22.5</v>
          </cell>
          <cell r="C49">
            <v>4.0999999999999996</v>
          </cell>
          <cell r="D49">
            <v>4.0999999999999996</v>
          </cell>
        </row>
        <row r="50">
          <cell r="B50">
            <v>23</v>
          </cell>
          <cell r="C50">
            <v>4.2</v>
          </cell>
          <cell r="D50">
            <v>4.2</v>
          </cell>
        </row>
        <row r="51">
          <cell r="B51">
            <v>23.5</v>
          </cell>
          <cell r="C51">
            <v>4.3</v>
          </cell>
          <cell r="D51">
            <v>4.3</v>
          </cell>
        </row>
        <row r="52">
          <cell r="B52">
            <v>24</v>
          </cell>
          <cell r="C52">
            <v>4.4000000000000004</v>
          </cell>
          <cell r="D52">
            <v>4.4000000000000004</v>
          </cell>
        </row>
        <row r="53">
          <cell r="B53">
            <v>24.5</v>
          </cell>
          <cell r="C53">
            <v>4.5</v>
          </cell>
          <cell r="D53">
            <v>4.5</v>
          </cell>
        </row>
        <row r="54">
          <cell r="B54">
            <v>25</v>
          </cell>
          <cell r="C54">
            <v>4.5</v>
          </cell>
          <cell r="D54">
            <v>4.5</v>
          </cell>
        </row>
        <row r="55">
          <cell r="B55">
            <v>25.5</v>
          </cell>
          <cell r="C55">
            <v>4.5</v>
          </cell>
          <cell r="D55">
            <v>4.5999999999999996</v>
          </cell>
        </row>
        <row r="56">
          <cell r="B56">
            <v>26</v>
          </cell>
          <cell r="C56">
            <v>4.5999999999999996</v>
          </cell>
          <cell r="D56">
            <v>4.5999999999999996</v>
          </cell>
        </row>
        <row r="57">
          <cell r="B57">
            <v>26.5</v>
          </cell>
          <cell r="C57">
            <v>4.5999999999999996</v>
          </cell>
          <cell r="D57">
            <v>4.5999999999999996</v>
          </cell>
        </row>
        <row r="58">
          <cell r="B58">
            <v>27</v>
          </cell>
          <cell r="C58">
            <v>4.5999999999999996</v>
          </cell>
          <cell r="D58">
            <v>4.5999999999999996</v>
          </cell>
        </row>
        <row r="59">
          <cell r="B59">
            <v>27.5</v>
          </cell>
          <cell r="C59">
            <v>4.5999999999999996</v>
          </cell>
          <cell r="D59">
            <v>4.7</v>
          </cell>
        </row>
        <row r="60">
          <cell r="B60">
            <v>28</v>
          </cell>
          <cell r="C60">
            <v>4.7</v>
          </cell>
          <cell r="D60">
            <v>4.7</v>
          </cell>
        </row>
        <row r="61">
          <cell r="B61">
            <v>28.5</v>
          </cell>
          <cell r="C61">
            <v>4.7</v>
          </cell>
          <cell r="D61">
            <v>4.7</v>
          </cell>
        </row>
        <row r="62">
          <cell r="B62">
            <v>29</v>
          </cell>
          <cell r="C62">
            <v>4.7</v>
          </cell>
          <cell r="D62">
            <v>4.7</v>
          </cell>
        </row>
        <row r="63">
          <cell r="B63">
            <v>29.5</v>
          </cell>
          <cell r="C63">
            <v>4.7</v>
          </cell>
          <cell r="D63">
            <v>4.7</v>
          </cell>
        </row>
        <row r="64">
          <cell r="B64">
            <v>30</v>
          </cell>
          <cell r="C64">
            <v>4.7</v>
          </cell>
          <cell r="D64">
            <v>4.7</v>
          </cell>
        </row>
        <row r="65">
          <cell r="B65">
            <v>30.5</v>
          </cell>
          <cell r="C65">
            <v>4.7</v>
          </cell>
          <cell r="D65">
            <v>4.8</v>
          </cell>
        </row>
        <row r="66">
          <cell r="B66">
            <v>31</v>
          </cell>
          <cell r="C66">
            <v>4.7</v>
          </cell>
          <cell r="D66">
            <v>4.8</v>
          </cell>
        </row>
        <row r="67">
          <cell r="B67">
            <v>31.5</v>
          </cell>
          <cell r="C67">
            <v>4.8</v>
          </cell>
          <cell r="D67">
            <v>4.8</v>
          </cell>
        </row>
      </sheetData>
    </sheetDataSet>
  </externalBook>
</externalLink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6"/>
  <sheetViews>
    <sheetView workbookViewId="0">
      <selection activeCell="A12" sqref="A12"/>
    </sheetView>
  </sheetViews>
  <sheetFormatPr defaultColWidth="7.140625" defaultRowHeight="15" x14ac:dyDescent="0.25"/>
  <cols>
    <col min="1" max="3" width="7.28515625" bestFit="1" customWidth="1"/>
    <col min="4" max="15" width="7.5703125" bestFit="1" customWidth="1"/>
  </cols>
  <sheetData>
    <row r="2" spans="1:15" x14ac:dyDescent="0.25">
      <c r="B2" t="s">
        <v>2</v>
      </c>
    </row>
    <row r="4" spans="1:15" x14ac:dyDescent="0.25">
      <c r="A4" t="s">
        <v>0</v>
      </c>
      <c r="B4" t="s">
        <v>1</v>
      </c>
    </row>
    <row r="5" spans="1:15" x14ac:dyDescent="0.25">
      <c r="A5">
        <v>200</v>
      </c>
      <c r="B5">
        <v>400</v>
      </c>
      <c r="C5">
        <v>600</v>
      </c>
      <c r="D5">
        <v>800</v>
      </c>
      <c r="E5">
        <v>1000</v>
      </c>
      <c r="F5">
        <v>1200</v>
      </c>
      <c r="G5">
        <v>1400</v>
      </c>
      <c r="H5">
        <v>1600</v>
      </c>
      <c r="I5">
        <v>1800</v>
      </c>
      <c r="J5">
        <v>2000</v>
      </c>
      <c r="K5">
        <v>2200</v>
      </c>
      <c r="L5">
        <v>2400</v>
      </c>
      <c r="M5">
        <v>2600</v>
      </c>
      <c r="N5">
        <v>2800</v>
      </c>
      <c r="O5">
        <v>3000</v>
      </c>
    </row>
    <row r="6" spans="1:15" x14ac:dyDescent="0.25">
      <c r="A6" t="s">
        <v>19</v>
      </c>
    </row>
    <row r="7" spans="1:15" x14ac:dyDescent="0.25">
      <c r="A7" s="1">
        <f>A5*0.9676/3600</f>
        <v>5.3755555555555556E-2</v>
      </c>
      <c r="B7" s="1">
        <f t="shared" ref="B7:O7" si="0">B5*0.9676/3600</f>
        <v>0.10751111111111111</v>
      </c>
      <c r="C7" s="1">
        <f t="shared" si="0"/>
        <v>0.16126666666666667</v>
      </c>
      <c r="D7" s="1">
        <f t="shared" si="0"/>
        <v>0.21502222222222223</v>
      </c>
      <c r="E7" s="1">
        <f t="shared" si="0"/>
        <v>0.26877777777777778</v>
      </c>
      <c r="F7" s="1">
        <f t="shared" si="0"/>
        <v>0.32253333333333334</v>
      </c>
      <c r="G7" s="1">
        <f t="shared" si="0"/>
        <v>0.37628888888888889</v>
      </c>
      <c r="H7" s="1">
        <f t="shared" si="0"/>
        <v>0.43004444444444445</v>
      </c>
      <c r="I7" s="1">
        <f t="shared" si="0"/>
        <v>0.48380000000000001</v>
      </c>
      <c r="J7" s="1">
        <f t="shared" si="0"/>
        <v>0.53755555555555556</v>
      </c>
      <c r="K7" s="1">
        <f t="shared" si="0"/>
        <v>0.59131111111111123</v>
      </c>
      <c r="L7" s="1">
        <f t="shared" si="0"/>
        <v>0.64506666666666668</v>
      </c>
      <c r="M7" s="1">
        <f t="shared" si="0"/>
        <v>0.69882222222222223</v>
      </c>
      <c r="N7" s="1">
        <f t="shared" si="0"/>
        <v>0.75257777777777779</v>
      </c>
      <c r="O7" s="1">
        <f t="shared" si="0"/>
        <v>0.80633333333333335</v>
      </c>
    </row>
    <row r="8" spans="1:15" x14ac:dyDescent="0.25">
      <c r="A8" t="s">
        <v>18</v>
      </c>
    </row>
    <row r="9" spans="1:15" x14ac:dyDescent="0.25">
      <c r="A9" s="4">
        <v>0.5</v>
      </c>
      <c r="B9" s="4">
        <v>1.2</v>
      </c>
      <c r="C9" s="4">
        <v>2.1</v>
      </c>
      <c r="D9" s="4">
        <v>3.2</v>
      </c>
      <c r="E9" s="4">
        <v>4.5</v>
      </c>
      <c r="F9" s="4">
        <v>5.9</v>
      </c>
      <c r="G9" s="4">
        <v>7.4</v>
      </c>
      <c r="H9" s="4">
        <v>9.1999999999999993</v>
      </c>
      <c r="I9" s="4">
        <v>11.2</v>
      </c>
      <c r="J9" s="4">
        <v>13.4</v>
      </c>
      <c r="K9" s="4">
        <v>15.7</v>
      </c>
      <c r="L9" s="4">
        <v>18.2</v>
      </c>
      <c r="M9" s="4">
        <v>20.8</v>
      </c>
      <c r="N9" s="4">
        <v>23.6</v>
      </c>
      <c r="O9" s="4">
        <v>26.4</v>
      </c>
    </row>
    <row r="11" spans="1:15" x14ac:dyDescent="0.25">
      <c r="A11" t="s">
        <v>20</v>
      </c>
    </row>
    <row r="12" spans="1:15" x14ac:dyDescent="0.25">
      <c r="A12">
        <v>110</v>
      </c>
      <c r="B12">
        <v>110</v>
      </c>
      <c r="C12">
        <v>111</v>
      </c>
      <c r="D12">
        <v>111</v>
      </c>
      <c r="E12">
        <v>112</v>
      </c>
      <c r="F12">
        <v>112</v>
      </c>
      <c r="G12">
        <v>113</v>
      </c>
      <c r="H12">
        <v>110</v>
      </c>
      <c r="I12">
        <v>106</v>
      </c>
      <c r="J12">
        <v>104</v>
      </c>
      <c r="K12">
        <v>102</v>
      </c>
      <c r="L12">
        <v>100</v>
      </c>
      <c r="M12">
        <v>99</v>
      </c>
      <c r="N12">
        <v>95</v>
      </c>
      <c r="O12">
        <v>92</v>
      </c>
    </row>
    <row r="13" spans="1:15" x14ac:dyDescent="0.25">
      <c r="A13" t="s">
        <v>15</v>
      </c>
    </row>
    <row r="14" spans="1:15" x14ac:dyDescent="0.25">
      <c r="A14">
        <v>100</v>
      </c>
      <c r="B14">
        <v>100</v>
      </c>
      <c r="C14">
        <v>99</v>
      </c>
      <c r="D14">
        <v>98</v>
      </c>
      <c r="E14">
        <v>98</v>
      </c>
      <c r="F14">
        <v>98</v>
      </c>
      <c r="G14">
        <v>97</v>
      </c>
      <c r="H14">
        <v>93</v>
      </c>
      <c r="I14">
        <v>86</v>
      </c>
      <c r="J14">
        <v>83</v>
      </c>
      <c r="K14">
        <v>78</v>
      </c>
      <c r="L14">
        <v>70</v>
      </c>
      <c r="M14">
        <v>64</v>
      </c>
      <c r="N14">
        <v>53</v>
      </c>
      <c r="O14">
        <v>45</v>
      </c>
    </row>
    <row r="15" spans="1:15" x14ac:dyDescent="0.25">
      <c r="A15" t="s">
        <v>17</v>
      </c>
    </row>
    <row r="16" spans="1:15" x14ac:dyDescent="0.25">
      <c r="A16" s="14">
        <f t="shared" ref="A16:O16" si="1">A12*9.81/10-A14</f>
        <v>7.9100000000000108</v>
      </c>
      <c r="B16" s="14">
        <f t="shared" si="1"/>
        <v>7.9100000000000108</v>
      </c>
      <c r="C16" s="14">
        <f t="shared" si="1"/>
        <v>9.8910000000000053</v>
      </c>
      <c r="D16" s="14">
        <f t="shared" si="1"/>
        <v>10.891000000000005</v>
      </c>
      <c r="E16" s="14">
        <f t="shared" si="1"/>
        <v>11.872</v>
      </c>
      <c r="F16" s="14">
        <f t="shared" si="1"/>
        <v>11.872</v>
      </c>
      <c r="G16" s="14">
        <f t="shared" si="1"/>
        <v>13.852999999999994</v>
      </c>
      <c r="H16" s="14">
        <f t="shared" si="1"/>
        <v>14.910000000000011</v>
      </c>
      <c r="I16" s="14">
        <f t="shared" si="1"/>
        <v>17.986000000000018</v>
      </c>
      <c r="J16" s="14">
        <f t="shared" si="1"/>
        <v>19.024000000000001</v>
      </c>
      <c r="K16" s="14">
        <f t="shared" si="1"/>
        <v>22.061999999999998</v>
      </c>
      <c r="L16" s="14">
        <f t="shared" si="1"/>
        <v>28.099999999999994</v>
      </c>
      <c r="M16" s="14">
        <f t="shared" si="1"/>
        <v>33.119</v>
      </c>
      <c r="N16" s="14">
        <f t="shared" si="1"/>
        <v>40.195000000000007</v>
      </c>
      <c r="O16" s="14">
        <f t="shared" si="1"/>
        <v>45.25200000000001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W27"/>
  <sheetViews>
    <sheetView topLeftCell="A4" workbookViewId="0">
      <selection activeCell="W26" sqref="W26"/>
    </sheetView>
  </sheetViews>
  <sheetFormatPr defaultColWidth="7.7109375" defaultRowHeight="15" x14ac:dyDescent="0.25"/>
  <cols>
    <col min="2" max="2" width="9" customWidth="1"/>
  </cols>
  <sheetData>
    <row r="3" spans="1:9" x14ac:dyDescent="0.25">
      <c r="A3" t="s">
        <v>3</v>
      </c>
      <c r="B3">
        <f t="shared" ref="B3:D3" si="0">3600*B4</f>
        <v>360</v>
      </c>
      <c r="C3">
        <f t="shared" si="0"/>
        <v>1080</v>
      </c>
      <c r="D3">
        <f t="shared" si="0"/>
        <v>1440</v>
      </c>
      <c r="E3">
        <f>3600*E4</f>
        <v>3636</v>
      </c>
      <c r="F3">
        <f t="shared" ref="F3:G3" si="1">3600*F4</f>
        <v>7307.9999999999991</v>
      </c>
      <c r="G3">
        <f t="shared" si="1"/>
        <v>9468</v>
      </c>
      <c r="H3" t="s">
        <v>1</v>
      </c>
    </row>
    <row r="4" spans="1:9" x14ac:dyDescent="0.25">
      <c r="B4">
        <v>0.1</v>
      </c>
      <c r="C4">
        <v>0.3</v>
      </c>
      <c r="D4">
        <v>0.4</v>
      </c>
      <c r="E4">
        <v>1.01</v>
      </c>
      <c r="F4">
        <v>2.0299999999999998</v>
      </c>
      <c r="G4">
        <v>2.63</v>
      </c>
      <c r="H4" t="s">
        <v>21</v>
      </c>
    </row>
    <row r="5" spans="1:9" x14ac:dyDescent="0.25">
      <c r="B5">
        <v>6.75</v>
      </c>
      <c r="C5">
        <v>9.89</v>
      </c>
      <c r="D5">
        <v>10.78</v>
      </c>
      <c r="E5">
        <v>20.85</v>
      </c>
      <c r="F5">
        <v>67.52</v>
      </c>
      <c r="G5">
        <v>114.65</v>
      </c>
      <c r="H5" t="s">
        <v>5</v>
      </c>
    </row>
    <row r="7" spans="1:9" x14ac:dyDescent="0.25">
      <c r="A7" t="s">
        <v>4</v>
      </c>
      <c r="B7">
        <f>B8*3600</f>
        <v>1512</v>
      </c>
      <c r="C7">
        <f>C8*3600</f>
        <v>4032.0000000000005</v>
      </c>
      <c r="D7">
        <f t="shared" ref="D7:H7" si="2">D8*3600</f>
        <v>6696</v>
      </c>
      <c r="E7">
        <f t="shared" si="2"/>
        <v>9216</v>
      </c>
      <c r="F7">
        <f t="shared" si="2"/>
        <v>13104</v>
      </c>
      <c r="G7">
        <f t="shared" si="2"/>
        <v>17136</v>
      </c>
      <c r="H7">
        <f t="shared" si="2"/>
        <v>22932</v>
      </c>
      <c r="I7" t="s">
        <v>1</v>
      </c>
    </row>
    <row r="8" spans="1:9" x14ac:dyDescent="0.25">
      <c r="B8">
        <v>0.42</v>
      </c>
      <c r="C8">
        <v>1.1200000000000001</v>
      </c>
      <c r="D8">
        <v>1.86</v>
      </c>
      <c r="E8">
        <v>2.56</v>
      </c>
      <c r="F8">
        <v>3.64</v>
      </c>
      <c r="G8">
        <v>4.76</v>
      </c>
      <c r="H8">
        <v>6.37</v>
      </c>
      <c r="I8" t="s">
        <v>21</v>
      </c>
    </row>
    <row r="9" spans="1:9" x14ac:dyDescent="0.25">
      <c r="B9">
        <v>2.2999999999999998</v>
      </c>
      <c r="C9">
        <v>5.56</v>
      </c>
      <c r="D9">
        <v>9.52</v>
      </c>
      <c r="E9">
        <v>19.059999999999999</v>
      </c>
      <c r="F9">
        <v>37.65</v>
      </c>
      <c r="G9">
        <v>64.02</v>
      </c>
      <c r="H9">
        <v>113.87</v>
      </c>
      <c r="I9" t="s">
        <v>5</v>
      </c>
    </row>
    <row r="24" spans="2:23" ht="15.75" thickBot="1" x14ac:dyDescent="0.3"/>
    <row r="25" spans="2:23" ht="15.75" thickBot="1" x14ac:dyDescent="0.3">
      <c r="B25" s="6"/>
      <c r="C25" s="17">
        <v>0</v>
      </c>
      <c r="D25" s="18">
        <v>200</v>
      </c>
      <c r="E25" s="18">
        <v>400</v>
      </c>
      <c r="F25" s="18">
        <v>600</v>
      </c>
      <c r="G25" s="18">
        <v>800</v>
      </c>
      <c r="H25" s="18">
        <v>1000</v>
      </c>
      <c r="I25" s="18">
        <v>1200</v>
      </c>
      <c r="J25" s="18">
        <v>1400</v>
      </c>
      <c r="K25" s="18">
        <v>1600</v>
      </c>
      <c r="L25" s="18">
        <v>1800</v>
      </c>
      <c r="M25" s="18">
        <v>2000</v>
      </c>
      <c r="N25" s="18">
        <v>2200</v>
      </c>
      <c r="O25" s="18">
        <v>2400</v>
      </c>
      <c r="P25" s="18">
        <v>2600</v>
      </c>
      <c r="Q25" s="18">
        <v>2800</v>
      </c>
      <c r="R25" s="18">
        <v>3000</v>
      </c>
      <c r="S25" s="19">
        <v>3200</v>
      </c>
      <c r="T25" s="19">
        <v>3400</v>
      </c>
      <c r="U25" s="19">
        <v>3600</v>
      </c>
      <c r="V25" s="19">
        <v>3800</v>
      </c>
      <c r="W25" s="20">
        <v>4000</v>
      </c>
    </row>
    <row r="26" spans="2:23" ht="15.75" thickBot="1" x14ac:dyDescent="0.3">
      <c r="B26" s="7" t="s">
        <v>3</v>
      </c>
      <c r="C26" s="8">
        <v>0</v>
      </c>
      <c r="D26" s="9">
        <v>7.2</v>
      </c>
      <c r="E26" s="9">
        <v>7.6</v>
      </c>
      <c r="F26" s="9">
        <v>8</v>
      </c>
      <c r="G26" s="9">
        <v>8.4</v>
      </c>
      <c r="H26" s="9">
        <v>8.9</v>
      </c>
      <c r="I26" s="9">
        <v>9.5</v>
      </c>
      <c r="J26" s="9">
        <v>10</v>
      </c>
      <c r="K26" s="9">
        <v>10.7</v>
      </c>
      <c r="L26" s="9">
        <v>11.5</v>
      </c>
      <c r="M26" s="9">
        <v>12.3</v>
      </c>
      <c r="N26" s="9">
        <v>13.2</v>
      </c>
      <c r="O26" s="9">
        <v>14.2</v>
      </c>
      <c r="P26" s="9">
        <v>15.1</v>
      </c>
      <c r="Q26" s="9">
        <v>16.2</v>
      </c>
      <c r="R26" s="9">
        <v>17.399999999999999</v>
      </c>
      <c r="S26" s="9">
        <v>18.600000000000001</v>
      </c>
      <c r="T26" s="9">
        <v>20</v>
      </c>
      <c r="U26" s="9">
        <v>21.5</v>
      </c>
      <c r="V26" s="9">
        <v>23</v>
      </c>
      <c r="W26" s="10">
        <v>24.5</v>
      </c>
    </row>
    <row r="27" spans="2:23" ht="15.75" thickBot="1" x14ac:dyDescent="0.3">
      <c r="B27" s="7" t="s">
        <v>4</v>
      </c>
      <c r="C27" s="11">
        <v>0</v>
      </c>
      <c r="D27" s="12">
        <v>2.2000000000000002</v>
      </c>
      <c r="E27" s="12">
        <v>2.2000000000000002</v>
      </c>
      <c r="F27" s="12">
        <v>2.2999999999999998</v>
      </c>
      <c r="G27" s="12">
        <v>2.2999999999999998</v>
      </c>
      <c r="H27" s="12">
        <v>2.4</v>
      </c>
      <c r="I27" s="12">
        <v>2.4</v>
      </c>
      <c r="J27" s="12">
        <v>2.5</v>
      </c>
      <c r="K27" s="12">
        <v>2.6</v>
      </c>
      <c r="L27" s="12">
        <v>2.7</v>
      </c>
      <c r="M27" s="12">
        <v>2.8</v>
      </c>
      <c r="N27" s="12">
        <v>2.8</v>
      </c>
      <c r="O27" s="12">
        <v>3</v>
      </c>
      <c r="P27" s="12">
        <v>3.2</v>
      </c>
      <c r="Q27" s="12">
        <v>3.3</v>
      </c>
      <c r="R27" s="12">
        <v>3.4</v>
      </c>
      <c r="S27" s="12">
        <v>3.7</v>
      </c>
      <c r="T27" s="12">
        <v>3.9</v>
      </c>
      <c r="U27" s="12">
        <v>4.2</v>
      </c>
      <c r="V27" s="12">
        <v>4.4000000000000004</v>
      </c>
      <c r="W27" s="13">
        <v>4.5999999999999996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"/>
  <sheetViews>
    <sheetView topLeftCell="A6" workbookViewId="0">
      <selection activeCell="Y14" sqref="Y14"/>
    </sheetView>
  </sheetViews>
  <sheetFormatPr defaultRowHeight="15" x14ac:dyDescent="0.25"/>
  <cols>
    <col min="1" max="2" width="6.5703125" customWidth="1"/>
    <col min="3" max="3" width="15.140625" customWidth="1"/>
    <col min="4" max="24" width="6.5703125" customWidth="1"/>
    <col min="25" max="25" width="10.5703125" bestFit="1" customWidth="1"/>
  </cols>
  <sheetData>
    <row r="1" spans="1:25" x14ac:dyDescent="0.25">
      <c r="D1" s="4" t="s">
        <v>10</v>
      </c>
    </row>
    <row r="2" spans="1:25" x14ac:dyDescent="0.25">
      <c r="D2" s="4">
        <v>0</v>
      </c>
      <c r="E2" s="4">
        <v>200</v>
      </c>
      <c r="F2" s="4">
        <v>400</v>
      </c>
      <c r="G2" s="4">
        <v>600</v>
      </c>
      <c r="H2" s="4">
        <v>800</v>
      </c>
      <c r="I2" s="4">
        <v>1000</v>
      </c>
      <c r="J2" s="4">
        <v>1200</v>
      </c>
      <c r="K2" s="4">
        <v>1400</v>
      </c>
      <c r="L2" s="4">
        <v>1600</v>
      </c>
      <c r="M2" s="4">
        <v>1800</v>
      </c>
      <c r="N2" s="4">
        <v>2000</v>
      </c>
      <c r="O2" s="4">
        <v>2200</v>
      </c>
      <c r="P2" s="4">
        <v>2400</v>
      </c>
      <c r="Q2" s="4">
        <v>2600</v>
      </c>
      <c r="R2" s="4">
        <v>2800</v>
      </c>
      <c r="S2" s="4">
        <v>3000</v>
      </c>
      <c r="T2" s="4">
        <v>3200</v>
      </c>
      <c r="U2" s="4">
        <v>3400</v>
      </c>
      <c r="V2" s="4">
        <v>3600</v>
      </c>
      <c r="W2" s="4">
        <v>3800</v>
      </c>
      <c r="X2" s="4">
        <v>4000</v>
      </c>
      <c r="Y2" s="4" t="s">
        <v>1</v>
      </c>
    </row>
    <row r="3" spans="1:25" x14ac:dyDescent="0.25">
      <c r="A3" s="4" t="s">
        <v>6</v>
      </c>
      <c r="B3" s="4"/>
      <c r="D3" s="5">
        <v>6.7</v>
      </c>
      <c r="E3" s="3">
        <v>6.7</v>
      </c>
      <c r="F3" s="3">
        <v>6.8</v>
      </c>
      <c r="G3" s="3">
        <v>6.8</v>
      </c>
      <c r="H3" s="3">
        <v>6.8</v>
      </c>
      <c r="I3" s="3">
        <v>6.7</v>
      </c>
      <c r="J3" s="3">
        <v>6.6</v>
      </c>
      <c r="K3" s="3">
        <v>6.5</v>
      </c>
      <c r="L3" s="3">
        <v>6.4</v>
      </c>
      <c r="M3" s="3">
        <v>6.2999999999999989</v>
      </c>
      <c r="N3" s="3">
        <v>5.8555555555555552</v>
      </c>
      <c r="O3" s="3">
        <v>5.4111111111111105</v>
      </c>
      <c r="P3" s="3">
        <v>4.9666666666666668</v>
      </c>
      <c r="Q3" s="3">
        <v>4.5222222222222221</v>
      </c>
      <c r="R3" s="3">
        <v>4.0777777777777775</v>
      </c>
      <c r="S3" s="3">
        <v>3.6333333333333337</v>
      </c>
      <c r="T3" s="3">
        <v>3.1888888888888896</v>
      </c>
      <c r="U3" s="3">
        <v>2.7444444444444454</v>
      </c>
      <c r="V3" s="3">
        <v>2.3000000000000007</v>
      </c>
      <c r="W3" s="3"/>
      <c r="X3" s="3"/>
    </row>
    <row r="4" spans="1:25" x14ac:dyDescent="0.25">
      <c r="A4" s="4" t="s">
        <v>7</v>
      </c>
      <c r="B4" s="4"/>
      <c r="D4" s="5">
        <v>8</v>
      </c>
      <c r="E4" s="3">
        <v>8.0181818181818176</v>
      </c>
      <c r="F4" s="3">
        <v>8.036363636363637</v>
      </c>
      <c r="G4" s="3">
        <v>8.0545454545454547</v>
      </c>
      <c r="H4" s="3">
        <v>8.0727272727272723</v>
      </c>
      <c r="I4" s="3">
        <v>8.0909090909090899</v>
      </c>
      <c r="J4" s="3">
        <v>8.1090909090909093</v>
      </c>
      <c r="K4" s="3">
        <v>8.127272727272727</v>
      </c>
      <c r="L4" s="3">
        <v>8.1454545454545446</v>
      </c>
      <c r="M4" s="3">
        <v>8.1636363636363622</v>
      </c>
      <c r="N4" s="3">
        <v>8.1818181818181817</v>
      </c>
      <c r="O4" s="3">
        <v>8.1999999999999993</v>
      </c>
      <c r="P4" s="3">
        <v>7.8666666666666663</v>
      </c>
      <c r="Q4" s="3">
        <v>7.5333333333333332</v>
      </c>
      <c r="R4" s="3">
        <v>7.2</v>
      </c>
      <c r="S4" s="3">
        <v>6.8666666666666671</v>
      </c>
      <c r="T4" s="3">
        <v>6.5333333333333341</v>
      </c>
      <c r="U4" s="3">
        <v>6.2000000000000011</v>
      </c>
      <c r="V4" s="3">
        <v>5.8666666666666689</v>
      </c>
      <c r="W4" s="3">
        <v>5.533333333333335</v>
      </c>
      <c r="X4" s="3">
        <v>5.2000000000000028</v>
      </c>
    </row>
    <row r="5" spans="1:25" x14ac:dyDescent="0.25">
      <c r="A5" s="4" t="s">
        <v>8</v>
      </c>
      <c r="B5" s="4"/>
      <c r="D5" s="5">
        <v>11.4</v>
      </c>
      <c r="E5" s="3">
        <v>11.4</v>
      </c>
      <c r="F5" s="3">
        <v>11.3</v>
      </c>
      <c r="G5" s="3">
        <v>11.3</v>
      </c>
      <c r="H5" s="3">
        <v>11.2</v>
      </c>
      <c r="I5" s="3">
        <v>11.2</v>
      </c>
      <c r="J5" s="3">
        <v>11.2</v>
      </c>
      <c r="K5" s="3">
        <v>11.1</v>
      </c>
      <c r="L5" s="3">
        <v>11</v>
      </c>
      <c r="M5" s="3">
        <v>10.9</v>
      </c>
      <c r="N5" s="3">
        <v>10.7</v>
      </c>
      <c r="O5" s="3">
        <v>10.600000000000001</v>
      </c>
      <c r="P5" s="3">
        <v>9.9777777777777779</v>
      </c>
      <c r="Q5" s="3">
        <v>9.3555555555555561</v>
      </c>
      <c r="R5" s="3">
        <v>8.7333333333333343</v>
      </c>
      <c r="S5" s="3">
        <v>8.1111111111111107</v>
      </c>
      <c r="T5" s="3">
        <v>7.4888888888888889</v>
      </c>
      <c r="U5" s="3">
        <v>6.8666666666666671</v>
      </c>
      <c r="V5" s="3">
        <v>6.2444444444444445</v>
      </c>
      <c r="W5" s="3">
        <v>5.6222222222222218</v>
      </c>
      <c r="X5" s="3">
        <v>5</v>
      </c>
    </row>
    <row r="6" spans="1:25" x14ac:dyDescent="0.25">
      <c r="A6" s="4" t="s">
        <v>9</v>
      </c>
      <c r="B6" s="4"/>
      <c r="D6" s="5">
        <v>11.6</v>
      </c>
      <c r="E6" s="3">
        <v>11.615</v>
      </c>
      <c r="F6" s="3">
        <v>11.629999999999999</v>
      </c>
      <c r="G6" s="3">
        <v>11.645</v>
      </c>
      <c r="H6" s="3">
        <v>11.66</v>
      </c>
      <c r="I6" s="3">
        <v>11.674999999999999</v>
      </c>
      <c r="J6" s="3">
        <v>11.69</v>
      </c>
      <c r="K6" s="3">
        <v>11.705</v>
      </c>
      <c r="L6" s="3">
        <v>11.719999999999999</v>
      </c>
      <c r="M6" s="3">
        <v>11.734999999999999</v>
      </c>
      <c r="N6" s="3">
        <v>11.75</v>
      </c>
      <c r="O6" s="3">
        <v>11.764999999999999</v>
      </c>
      <c r="P6" s="3">
        <v>11.78</v>
      </c>
      <c r="Q6" s="3">
        <v>11.795</v>
      </c>
      <c r="R6" s="3">
        <v>11.81</v>
      </c>
      <c r="S6" s="3">
        <v>11.824999999999999</v>
      </c>
      <c r="T6" s="3">
        <v>11.84</v>
      </c>
      <c r="U6" s="3">
        <v>11.855</v>
      </c>
      <c r="V6" s="3">
        <v>11.87</v>
      </c>
      <c r="W6" s="3">
        <v>11.885</v>
      </c>
      <c r="X6" s="3">
        <v>11.9</v>
      </c>
    </row>
    <row r="7" spans="1:25" x14ac:dyDescent="0.25">
      <c r="A7" s="4" t="s">
        <v>11</v>
      </c>
      <c r="B7" s="4"/>
      <c r="D7" s="5">
        <v>10.999999999999998</v>
      </c>
      <c r="E7" s="3">
        <v>11.057142857142855</v>
      </c>
      <c r="F7" s="3">
        <v>11.114285714285712</v>
      </c>
      <c r="G7" s="3">
        <v>11.171428571428571</v>
      </c>
      <c r="H7" s="3">
        <v>11.228571428571428</v>
      </c>
      <c r="I7" s="3">
        <v>11.285714285714285</v>
      </c>
      <c r="J7" s="3">
        <v>11.342857142857142</v>
      </c>
      <c r="K7" s="3">
        <v>11.399999999999999</v>
      </c>
      <c r="L7" s="3">
        <v>11.12179487179487</v>
      </c>
      <c r="M7" s="3">
        <v>10.843589743589742</v>
      </c>
      <c r="N7" s="3">
        <v>10.565384615384614</v>
      </c>
      <c r="O7" s="3">
        <v>10.287179487179486</v>
      </c>
      <c r="P7" s="3">
        <v>10.008974358974358</v>
      </c>
      <c r="Q7" s="3">
        <v>9.7307692307692299</v>
      </c>
      <c r="R7" s="3">
        <v>9.4525641025641018</v>
      </c>
      <c r="S7" s="3">
        <v>9.1743589743589737</v>
      </c>
      <c r="T7" s="3">
        <v>8.8961538461538456</v>
      </c>
      <c r="U7" s="3">
        <v>8.6179487179487175</v>
      </c>
      <c r="V7" s="3">
        <v>8.3397435897435894</v>
      </c>
      <c r="W7" s="3">
        <v>8.0615384615384613</v>
      </c>
      <c r="X7" s="3">
        <v>7.8000000000000007</v>
      </c>
    </row>
    <row r="8" spans="1:25" x14ac:dyDescent="0.25">
      <c r="A8" s="4" t="s">
        <v>12</v>
      </c>
      <c r="B8" s="4"/>
      <c r="D8" s="5">
        <v>7.5</v>
      </c>
      <c r="E8" s="3">
        <v>7.3999999999999995</v>
      </c>
      <c r="F8" s="3">
        <v>7.3</v>
      </c>
      <c r="G8" s="3">
        <v>7.1999999999999993</v>
      </c>
      <c r="H8" s="3">
        <v>7.1</v>
      </c>
      <c r="I8" s="3">
        <v>7.0000000000000009</v>
      </c>
      <c r="J8" s="3">
        <v>6.86</v>
      </c>
      <c r="K8" s="3">
        <v>6.7200000000000006</v>
      </c>
      <c r="L8" s="3">
        <v>6.58</v>
      </c>
      <c r="M8" s="3">
        <v>6.44</v>
      </c>
      <c r="N8" s="3">
        <v>6.3000000000000007</v>
      </c>
      <c r="O8" s="3">
        <v>6.12</v>
      </c>
      <c r="P8" s="3">
        <v>5.94</v>
      </c>
      <c r="Q8" s="3">
        <v>5.76</v>
      </c>
      <c r="R8" s="3">
        <v>5.58</v>
      </c>
      <c r="S8" s="3">
        <v>5.4</v>
      </c>
      <c r="T8" s="3">
        <v>5.18</v>
      </c>
      <c r="U8" s="3">
        <v>4.96</v>
      </c>
      <c r="V8" s="3">
        <v>4.74</v>
      </c>
      <c r="W8" s="3">
        <v>4.5199999999999996</v>
      </c>
      <c r="X8" s="3">
        <v>4.3</v>
      </c>
    </row>
    <row r="11" spans="1:25" x14ac:dyDescent="0.25">
      <c r="A11" t="s">
        <v>13</v>
      </c>
      <c r="D11" s="3">
        <v>967.6</v>
      </c>
      <c r="E11" t="s">
        <v>14</v>
      </c>
    </row>
    <row r="13" spans="1:25" x14ac:dyDescent="0.25">
      <c r="D13" s="4" t="s">
        <v>5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25" x14ac:dyDescent="0.25">
      <c r="A14" t="s">
        <v>16</v>
      </c>
      <c r="D14" s="4">
        <v>0</v>
      </c>
      <c r="E14" s="4">
        <v>200</v>
      </c>
      <c r="F14" s="4">
        <v>400</v>
      </c>
      <c r="G14" s="4">
        <v>600</v>
      </c>
      <c r="H14" s="4">
        <v>800</v>
      </c>
      <c r="I14" s="4">
        <v>1000</v>
      </c>
      <c r="J14" s="4">
        <v>1200</v>
      </c>
      <c r="K14" s="4">
        <v>1400</v>
      </c>
      <c r="L14" s="4">
        <v>1600</v>
      </c>
      <c r="M14" s="4">
        <v>1800</v>
      </c>
      <c r="N14" s="4">
        <v>2000</v>
      </c>
      <c r="O14" s="4">
        <v>2200</v>
      </c>
      <c r="P14" s="4">
        <v>2400</v>
      </c>
      <c r="Q14" s="4">
        <v>2600</v>
      </c>
      <c r="R14" s="4">
        <v>2800</v>
      </c>
      <c r="S14" s="4">
        <v>3000</v>
      </c>
      <c r="T14" s="4">
        <v>3200</v>
      </c>
      <c r="U14" s="4">
        <v>3400</v>
      </c>
      <c r="V14" s="4">
        <v>3600</v>
      </c>
      <c r="W14" s="4">
        <v>3800</v>
      </c>
      <c r="X14" s="4">
        <v>4000</v>
      </c>
      <c r="Y14" s="4" t="s">
        <v>1</v>
      </c>
    </row>
    <row r="15" spans="1:25" x14ac:dyDescent="0.25">
      <c r="A15" s="4" t="s">
        <v>6</v>
      </c>
      <c r="D15" s="2">
        <f t="shared" ref="D15:V15" si="0">9.81*$D$11*D3/1000</f>
        <v>63.59744520000001</v>
      </c>
      <c r="E15" s="2">
        <f t="shared" si="0"/>
        <v>63.59744520000001</v>
      </c>
      <c r="F15" s="2">
        <f t="shared" si="0"/>
        <v>64.546660800000012</v>
      </c>
      <c r="G15" s="2">
        <f t="shared" si="0"/>
        <v>64.546660800000012</v>
      </c>
      <c r="H15" s="2">
        <f t="shared" si="0"/>
        <v>64.546660800000012</v>
      </c>
      <c r="I15" s="2">
        <f t="shared" si="0"/>
        <v>63.59744520000001</v>
      </c>
      <c r="J15" s="2">
        <f t="shared" si="0"/>
        <v>62.648229600000001</v>
      </c>
      <c r="K15" s="2">
        <f t="shared" si="0"/>
        <v>61.699014000000005</v>
      </c>
      <c r="L15" s="2">
        <f t="shared" si="0"/>
        <v>60.74979840000001</v>
      </c>
      <c r="M15" s="2">
        <f t="shared" si="0"/>
        <v>59.800582799999994</v>
      </c>
      <c r="N15" s="2">
        <f t="shared" si="0"/>
        <v>55.581846800000001</v>
      </c>
      <c r="O15" s="2">
        <f t="shared" si="0"/>
        <v>51.363110800000001</v>
      </c>
      <c r="P15" s="2">
        <f t="shared" si="0"/>
        <v>47.144374800000008</v>
      </c>
      <c r="Q15" s="2">
        <f t="shared" si="0"/>
        <v>42.925638800000002</v>
      </c>
      <c r="R15" s="2">
        <f t="shared" si="0"/>
        <v>38.706902800000002</v>
      </c>
      <c r="S15" s="2">
        <f t="shared" si="0"/>
        <v>34.488166800000009</v>
      </c>
      <c r="T15" s="2">
        <f t="shared" si="0"/>
        <v>30.269430800000009</v>
      </c>
      <c r="U15" s="2">
        <f t="shared" si="0"/>
        <v>26.050694800000013</v>
      </c>
      <c r="V15" s="2">
        <f t="shared" si="0"/>
        <v>21.831958800000006</v>
      </c>
      <c r="W15" s="2"/>
      <c r="X15" s="2"/>
    </row>
    <row r="16" spans="1:25" x14ac:dyDescent="0.25">
      <c r="A16" s="4" t="s">
        <v>7</v>
      </c>
      <c r="D16" s="2">
        <f t="shared" ref="D16:V16" si="1">9.81*$D$11*D4/1000</f>
        <v>75.937248000000011</v>
      </c>
      <c r="E16" s="2">
        <f t="shared" si="1"/>
        <v>76.109832654545457</v>
      </c>
      <c r="F16" s="2">
        <f t="shared" si="1"/>
        <v>76.282417309090917</v>
      </c>
      <c r="G16" s="2">
        <f t="shared" si="1"/>
        <v>76.455001963636377</v>
      </c>
      <c r="H16" s="2">
        <f t="shared" si="1"/>
        <v>76.627586618181823</v>
      </c>
      <c r="I16" s="2">
        <f t="shared" si="1"/>
        <v>76.800171272727269</v>
      </c>
      <c r="J16" s="2">
        <f t="shared" si="1"/>
        <v>76.972755927272743</v>
      </c>
      <c r="K16" s="2">
        <f t="shared" si="1"/>
        <v>77.145340581818189</v>
      </c>
      <c r="L16" s="2">
        <f t="shared" si="1"/>
        <v>77.317925236363635</v>
      </c>
      <c r="M16" s="2">
        <f t="shared" si="1"/>
        <v>77.490509890909095</v>
      </c>
      <c r="N16" s="2">
        <f t="shared" si="1"/>
        <v>77.663094545454555</v>
      </c>
      <c r="O16" s="2">
        <f t="shared" si="1"/>
        <v>77.835679200000001</v>
      </c>
      <c r="P16" s="2">
        <f t="shared" si="1"/>
        <v>74.671627200000003</v>
      </c>
      <c r="Q16" s="2">
        <f t="shared" si="1"/>
        <v>71.507575200000005</v>
      </c>
      <c r="R16" s="2">
        <f t="shared" si="1"/>
        <v>68.343523200000007</v>
      </c>
      <c r="S16" s="2">
        <f t="shared" si="1"/>
        <v>65.179471200000009</v>
      </c>
      <c r="T16" s="2">
        <f t="shared" si="1"/>
        <v>62.015419200000011</v>
      </c>
      <c r="U16" s="2">
        <f t="shared" si="1"/>
        <v>58.851367200000013</v>
      </c>
      <c r="V16" s="2">
        <f t="shared" si="1"/>
        <v>55.687315200000029</v>
      </c>
      <c r="W16" s="2">
        <f t="shared" ref="W16:X20" si="2">9.81*$D$11*W4/1000</f>
        <v>52.523263200000024</v>
      </c>
      <c r="X16" s="2">
        <f t="shared" si="2"/>
        <v>49.359211200000033</v>
      </c>
    </row>
    <row r="17" spans="1:24" x14ac:dyDescent="0.25">
      <c r="A17" s="4" t="s">
        <v>8</v>
      </c>
      <c r="D17" s="2">
        <f t="shared" ref="D17:V17" si="3">9.81*$D$11*D5/1000</f>
        <v>108.21057840000002</v>
      </c>
      <c r="E17" s="2">
        <f t="shared" si="3"/>
        <v>108.21057840000002</v>
      </c>
      <c r="F17" s="2">
        <f t="shared" si="3"/>
        <v>107.26136280000001</v>
      </c>
      <c r="G17" s="2">
        <f t="shared" si="3"/>
        <v>107.26136280000001</v>
      </c>
      <c r="H17" s="2">
        <f t="shared" si="3"/>
        <v>106.31214720000001</v>
      </c>
      <c r="I17" s="2">
        <f t="shared" si="3"/>
        <v>106.31214720000001</v>
      </c>
      <c r="J17" s="2">
        <f t="shared" si="3"/>
        <v>106.31214720000001</v>
      </c>
      <c r="K17" s="2">
        <f t="shared" si="3"/>
        <v>105.36293160000001</v>
      </c>
      <c r="L17" s="2">
        <f t="shared" si="3"/>
        <v>104.41371600000001</v>
      </c>
      <c r="M17" s="2">
        <f t="shared" si="3"/>
        <v>103.46450040000002</v>
      </c>
      <c r="N17" s="2">
        <f t="shared" si="3"/>
        <v>101.5660692</v>
      </c>
      <c r="O17" s="2">
        <f t="shared" si="3"/>
        <v>100.61685360000001</v>
      </c>
      <c r="P17" s="2">
        <f t="shared" si="3"/>
        <v>94.710623200000015</v>
      </c>
      <c r="Q17" s="2">
        <f t="shared" si="3"/>
        <v>88.804392800000016</v>
      </c>
      <c r="R17" s="2">
        <f t="shared" si="3"/>
        <v>82.898162400000018</v>
      </c>
      <c r="S17" s="2">
        <f t="shared" si="3"/>
        <v>76.991932000000006</v>
      </c>
      <c r="T17" s="2">
        <f t="shared" si="3"/>
        <v>71.085701600000007</v>
      </c>
      <c r="U17" s="2">
        <f t="shared" si="3"/>
        <v>65.179471200000009</v>
      </c>
      <c r="V17" s="2">
        <f t="shared" si="3"/>
        <v>59.273240800000004</v>
      </c>
      <c r="W17" s="2">
        <f t="shared" si="2"/>
        <v>53.367010399999998</v>
      </c>
      <c r="X17" s="2">
        <f t="shared" si="2"/>
        <v>47.460780000000007</v>
      </c>
    </row>
    <row r="18" spans="1:24" x14ac:dyDescent="0.25">
      <c r="A18" s="4" t="s">
        <v>9</v>
      </c>
      <c r="D18" s="2">
        <f t="shared" ref="D18:V18" si="4">9.81*$D$11*D6/1000</f>
        <v>110.10900960000001</v>
      </c>
      <c r="E18" s="2">
        <f t="shared" si="4"/>
        <v>110.25139194000002</v>
      </c>
      <c r="F18" s="2">
        <f t="shared" si="4"/>
        <v>110.39377428</v>
      </c>
      <c r="G18" s="2">
        <f t="shared" si="4"/>
        <v>110.53615662000001</v>
      </c>
      <c r="H18" s="2">
        <f t="shared" si="4"/>
        <v>110.67853896000001</v>
      </c>
      <c r="I18" s="2">
        <f t="shared" si="4"/>
        <v>110.82092129999999</v>
      </c>
      <c r="J18" s="2">
        <f t="shared" si="4"/>
        <v>110.96330363999999</v>
      </c>
      <c r="K18" s="2">
        <f t="shared" si="4"/>
        <v>111.10568598</v>
      </c>
      <c r="L18" s="2">
        <f t="shared" si="4"/>
        <v>111.24806832</v>
      </c>
      <c r="M18" s="2">
        <f t="shared" si="4"/>
        <v>111.39045066</v>
      </c>
      <c r="N18" s="2">
        <f t="shared" si="4"/>
        <v>111.53283300000001</v>
      </c>
      <c r="O18" s="2">
        <f t="shared" si="4"/>
        <v>111.67521533999999</v>
      </c>
      <c r="P18" s="2">
        <f t="shared" si="4"/>
        <v>111.81759768000001</v>
      </c>
      <c r="Q18" s="2">
        <f t="shared" si="4"/>
        <v>111.95998002</v>
      </c>
      <c r="R18" s="2">
        <f t="shared" si="4"/>
        <v>112.10236236000001</v>
      </c>
      <c r="S18" s="2">
        <f t="shared" si="4"/>
        <v>112.24474470000001</v>
      </c>
      <c r="T18" s="2">
        <f t="shared" si="4"/>
        <v>112.38712704000001</v>
      </c>
      <c r="U18" s="2">
        <f t="shared" si="4"/>
        <v>112.52950938000002</v>
      </c>
      <c r="V18" s="2">
        <f t="shared" si="4"/>
        <v>112.67189172</v>
      </c>
      <c r="W18" s="2">
        <f t="shared" si="2"/>
        <v>112.81427406000002</v>
      </c>
      <c r="X18" s="2">
        <f t="shared" si="2"/>
        <v>112.95665640000001</v>
      </c>
    </row>
    <row r="19" spans="1:24" x14ac:dyDescent="0.25">
      <c r="A19" s="4" t="s">
        <v>11</v>
      </c>
      <c r="D19" s="2">
        <f t="shared" ref="D19:V19" si="5">9.81*$D$11*D7/1000</f>
        <v>104.41371599999998</v>
      </c>
      <c r="E19" s="2">
        <f t="shared" si="5"/>
        <v>104.9561249142857</v>
      </c>
      <c r="F19" s="2">
        <f t="shared" si="5"/>
        <v>105.49853382857142</v>
      </c>
      <c r="G19" s="2">
        <f t="shared" si="5"/>
        <v>106.04094274285715</v>
      </c>
      <c r="H19" s="2">
        <f t="shared" si="5"/>
        <v>106.58335165714286</v>
      </c>
      <c r="I19" s="2">
        <f t="shared" si="5"/>
        <v>107.12576057142857</v>
      </c>
      <c r="J19" s="2">
        <f t="shared" si="5"/>
        <v>107.66816948571429</v>
      </c>
      <c r="K19" s="2">
        <f t="shared" si="5"/>
        <v>108.2105784</v>
      </c>
      <c r="L19" s="2">
        <f t="shared" si="5"/>
        <v>105.56981192307693</v>
      </c>
      <c r="M19" s="2">
        <f t="shared" si="5"/>
        <v>102.92904544615385</v>
      </c>
      <c r="N19" s="2">
        <f t="shared" si="5"/>
        <v>100.28827896923077</v>
      </c>
      <c r="O19" s="2">
        <f t="shared" si="5"/>
        <v>97.647512492307698</v>
      </c>
      <c r="P19" s="2">
        <f t="shared" si="5"/>
        <v>95.006746015384621</v>
      </c>
      <c r="Q19" s="2">
        <f t="shared" si="5"/>
        <v>92.365979538461545</v>
      </c>
      <c r="R19" s="2">
        <f t="shared" si="5"/>
        <v>89.725213061538469</v>
      </c>
      <c r="S19" s="2">
        <f t="shared" si="5"/>
        <v>87.084446584615392</v>
      </c>
      <c r="T19" s="2">
        <f t="shared" si="5"/>
        <v>84.443680107692316</v>
      </c>
      <c r="U19" s="2">
        <f t="shared" si="5"/>
        <v>81.80291363076924</v>
      </c>
      <c r="V19" s="2">
        <f t="shared" si="5"/>
        <v>79.162147153846163</v>
      </c>
      <c r="W19" s="2">
        <f t="shared" si="2"/>
        <v>76.521380676923087</v>
      </c>
      <c r="X19" s="2">
        <f t="shared" si="2"/>
        <v>74.038816800000021</v>
      </c>
    </row>
    <row r="20" spans="1:24" x14ac:dyDescent="0.25">
      <c r="A20" s="4" t="s">
        <v>12</v>
      </c>
      <c r="D20" s="2">
        <f t="shared" ref="D20:V20" si="6">9.81*$D$11*D8/1000</f>
        <v>71.191170000000014</v>
      </c>
      <c r="E20" s="2">
        <f t="shared" si="6"/>
        <v>70.241954399999997</v>
      </c>
      <c r="F20" s="2">
        <f t="shared" si="6"/>
        <v>69.292738800000009</v>
      </c>
      <c r="G20" s="2">
        <f t="shared" si="6"/>
        <v>68.343523199999993</v>
      </c>
      <c r="H20" s="2">
        <f t="shared" si="6"/>
        <v>67.394307600000005</v>
      </c>
      <c r="I20" s="2">
        <f t="shared" si="6"/>
        <v>66.445092000000017</v>
      </c>
      <c r="J20" s="2">
        <f t="shared" si="6"/>
        <v>65.116190160000002</v>
      </c>
      <c r="K20" s="2">
        <f t="shared" si="6"/>
        <v>63.787288320000016</v>
      </c>
      <c r="L20" s="2">
        <f t="shared" si="6"/>
        <v>62.458386480000009</v>
      </c>
      <c r="M20" s="2">
        <f t="shared" si="6"/>
        <v>61.129484640000008</v>
      </c>
      <c r="N20" s="2">
        <f t="shared" si="6"/>
        <v>59.800582800000008</v>
      </c>
      <c r="O20" s="2">
        <f t="shared" si="6"/>
        <v>58.09199472000001</v>
      </c>
      <c r="P20" s="2">
        <f t="shared" si="6"/>
        <v>56.383406640000011</v>
      </c>
      <c r="Q20" s="2">
        <f t="shared" si="6"/>
        <v>54.674818559999999</v>
      </c>
      <c r="R20" s="2">
        <f t="shared" si="6"/>
        <v>52.966230480000007</v>
      </c>
      <c r="S20" s="2">
        <f t="shared" si="6"/>
        <v>51.257642400000009</v>
      </c>
      <c r="T20" s="2">
        <f t="shared" si="6"/>
        <v>49.169368079999998</v>
      </c>
      <c r="U20" s="2">
        <f t="shared" si="6"/>
        <v>47.081093760000002</v>
      </c>
      <c r="V20" s="2">
        <f t="shared" si="6"/>
        <v>44.992819440000005</v>
      </c>
      <c r="W20" s="2">
        <f t="shared" si="2"/>
        <v>42.904545120000002</v>
      </c>
      <c r="X20" s="2">
        <f t="shared" si="2"/>
        <v>40.816270799999998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6"/>
  <sheetViews>
    <sheetView topLeftCell="A6" workbookViewId="0">
      <selection activeCell="H11" sqref="H11"/>
    </sheetView>
  </sheetViews>
  <sheetFormatPr defaultColWidth="7" defaultRowHeight="15" x14ac:dyDescent="0.25"/>
  <cols>
    <col min="3" max="3" width="5.85546875" customWidth="1"/>
  </cols>
  <sheetData>
    <row r="1" spans="1:26" x14ac:dyDescent="0.25">
      <c r="A1" t="s">
        <v>22</v>
      </c>
    </row>
    <row r="2" spans="1:26" x14ac:dyDescent="0.25">
      <c r="A2" t="s">
        <v>23</v>
      </c>
      <c r="E2">
        <v>967.6</v>
      </c>
      <c r="F2" t="s">
        <v>14</v>
      </c>
    </row>
    <row r="3" spans="1:26" x14ac:dyDescent="0.25">
      <c r="A3" t="s">
        <v>32</v>
      </c>
      <c r="E3">
        <v>6.52</v>
      </c>
      <c r="F3" t="s">
        <v>33</v>
      </c>
    </row>
    <row r="9" spans="1:26" x14ac:dyDescent="0.25">
      <c r="A9" t="s">
        <v>24</v>
      </c>
      <c r="F9" s="23">
        <v>250</v>
      </c>
      <c r="G9" t="s">
        <v>26</v>
      </c>
    </row>
    <row r="10" spans="1:26" x14ac:dyDescent="0.25">
      <c r="A10" t="s">
        <v>25</v>
      </c>
      <c r="F10" s="23">
        <v>5</v>
      </c>
      <c r="G10" t="s">
        <v>26</v>
      </c>
    </row>
    <row r="13" spans="1:26" x14ac:dyDescent="0.25">
      <c r="A13" t="s">
        <v>27</v>
      </c>
      <c r="E13">
        <v>0</v>
      </c>
      <c r="F13">
        <v>200</v>
      </c>
      <c r="G13">
        <v>400</v>
      </c>
      <c r="H13">
        <v>600</v>
      </c>
      <c r="I13">
        <v>800</v>
      </c>
      <c r="J13">
        <v>1000</v>
      </c>
      <c r="K13">
        <v>1200</v>
      </c>
      <c r="L13">
        <v>1400</v>
      </c>
      <c r="M13">
        <v>1600</v>
      </c>
      <c r="N13">
        <v>1800</v>
      </c>
      <c r="O13">
        <v>2000</v>
      </c>
      <c r="P13">
        <v>2200</v>
      </c>
      <c r="Q13">
        <v>2400</v>
      </c>
      <c r="R13">
        <v>2600</v>
      </c>
      <c r="S13">
        <v>2800</v>
      </c>
      <c r="T13">
        <v>3000</v>
      </c>
      <c r="U13">
        <v>3200</v>
      </c>
      <c r="V13">
        <v>3400</v>
      </c>
      <c r="W13">
        <v>3600</v>
      </c>
      <c r="X13">
        <v>3800</v>
      </c>
      <c r="Y13">
        <v>4000</v>
      </c>
      <c r="Z13" t="s">
        <v>1</v>
      </c>
    </row>
    <row r="14" spans="1:26" x14ac:dyDescent="0.25">
      <c r="A14" t="s">
        <v>35</v>
      </c>
      <c r="B14" s="15"/>
      <c r="C14" s="15"/>
      <c r="D14" s="15"/>
      <c r="E14">
        <v>0</v>
      </c>
      <c r="F14">
        <v>0.9</v>
      </c>
      <c r="G14">
        <v>1.8</v>
      </c>
      <c r="H14">
        <v>2.7</v>
      </c>
      <c r="I14">
        <v>3.6</v>
      </c>
      <c r="J14">
        <v>4.5</v>
      </c>
      <c r="K14">
        <v>5.4</v>
      </c>
      <c r="L14">
        <v>6.3</v>
      </c>
      <c r="M14">
        <v>13.5</v>
      </c>
      <c r="N14">
        <v>16</v>
      </c>
      <c r="O14">
        <v>19.600000000000001</v>
      </c>
      <c r="P14">
        <v>22.5</v>
      </c>
      <c r="Q14">
        <v>24</v>
      </c>
      <c r="R14">
        <v>30</v>
      </c>
      <c r="S14">
        <v>34</v>
      </c>
      <c r="T14">
        <v>38.200000000000003</v>
      </c>
      <c r="U14">
        <v>42.7</v>
      </c>
      <c r="V14">
        <v>47.4</v>
      </c>
      <c r="W14">
        <v>52.3</v>
      </c>
      <c r="X14">
        <v>57.4</v>
      </c>
      <c r="Y14">
        <v>62.7</v>
      </c>
    </row>
    <row r="15" spans="1:26" x14ac:dyDescent="0.25">
      <c r="A15" t="s">
        <v>36</v>
      </c>
      <c r="B15" s="15"/>
      <c r="C15" s="15"/>
      <c r="D15" s="15"/>
      <c r="E15">
        <v>0</v>
      </c>
      <c r="F15">
        <v>1.2</v>
      </c>
      <c r="G15">
        <v>2.4</v>
      </c>
      <c r="H15">
        <v>3.7</v>
      </c>
      <c r="I15">
        <v>4.9000000000000004</v>
      </c>
      <c r="J15">
        <v>6.1</v>
      </c>
      <c r="K15">
        <v>7.3</v>
      </c>
      <c r="L15">
        <v>15</v>
      </c>
      <c r="M15">
        <v>18.8</v>
      </c>
      <c r="N15">
        <v>23</v>
      </c>
      <c r="O15">
        <v>27.5</v>
      </c>
      <c r="P15">
        <v>32.299999999999997</v>
      </c>
      <c r="Q15">
        <v>37.4</v>
      </c>
      <c r="R15">
        <v>43</v>
      </c>
      <c r="S15">
        <v>48.8</v>
      </c>
      <c r="T15">
        <v>54.9</v>
      </c>
      <c r="U15">
        <v>61.3</v>
      </c>
      <c r="V15">
        <v>68.099999999999994</v>
      </c>
      <c r="W15">
        <v>75</v>
      </c>
      <c r="X15">
        <v>82</v>
      </c>
      <c r="Y15">
        <v>90</v>
      </c>
    </row>
    <row r="16" spans="1:26" x14ac:dyDescent="0.25">
      <c r="A16" s="15"/>
      <c r="B16" s="15"/>
      <c r="C16" s="15"/>
      <c r="D16" s="15"/>
      <c r="E16">
        <v>0</v>
      </c>
      <c r="F16">
        <v>100</v>
      </c>
      <c r="G16">
        <v>200</v>
      </c>
      <c r="H16">
        <v>300</v>
      </c>
      <c r="I16">
        <v>400</v>
      </c>
      <c r="J16">
        <v>500</v>
      </c>
      <c r="K16">
        <v>600</v>
      </c>
      <c r="L16">
        <v>700</v>
      </c>
      <c r="M16">
        <v>800</v>
      </c>
      <c r="N16">
        <v>900</v>
      </c>
      <c r="O16">
        <v>1000</v>
      </c>
      <c r="P16">
        <v>1100</v>
      </c>
      <c r="Q16">
        <v>1200</v>
      </c>
      <c r="R16">
        <v>1300</v>
      </c>
      <c r="S16">
        <v>1400</v>
      </c>
      <c r="T16">
        <v>1500</v>
      </c>
      <c r="U16">
        <v>1600</v>
      </c>
      <c r="V16">
        <v>1700</v>
      </c>
      <c r="W16">
        <v>1800</v>
      </c>
      <c r="X16">
        <v>1900</v>
      </c>
      <c r="Y16">
        <v>2000</v>
      </c>
      <c r="Z16" t="s">
        <v>1</v>
      </c>
    </row>
    <row r="17" spans="1:25" x14ac:dyDescent="0.25">
      <c r="A17" t="s">
        <v>35</v>
      </c>
      <c r="B17" s="15"/>
      <c r="C17" s="15"/>
      <c r="D17" s="15"/>
      <c r="E17">
        <v>0</v>
      </c>
      <c r="F17">
        <v>0.44</v>
      </c>
      <c r="G17">
        <v>0.9</v>
      </c>
      <c r="H17">
        <v>1.35</v>
      </c>
      <c r="I17">
        <v>1.8</v>
      </c>
      <c r="J17">
        <v>2.2000000000000002</v>
      </c>
      <c r="K17">
        <v>2.7</v>
      </c>
      <c r="L17">
        <v>3.1</v>
      </c>
      <c r="M17">
        <v>3.6</v>
      </c>
      <c r="N17">
        <v>4</v>
      </c>
      <c r="O17">
        <v>4.5</v>
      </c>
      <c r="P17">
        <v>4.9400000000000004</v>
      </c>
      <c r="Q17">
        <v>5.4</v>
      </c>
      <c r="R17">
        <v>5.8</v>
      </c>
      <c r="S17">
        <v>6.3</v>
      </c>
      <c r="T17">
        <v>11.8</v>
      </c>
      <c r="U17">
        <v>13.5</v>
      </c>
      <c r="V17">
        <v>14.6</v>
      </c>
      <c r="W17">
        <v>16</v>
      </c>
      <c r="X17">
        <v>17.600000000000001</v>
      </c>
      <c r="Y17">
        <v>19.600000000000001</v>
      </c>
    </row>
    <row r="18" spans="1:25" x14ac:dyDescent="0.25">
      <c r="A18" t="s">
        <v>36</v>
      </c>
      <c r="B18" s="15"/>
      <c r="C18" s="15"/>
      <c r="D18" s="15"/>
      <c r="E18">
        <v>0</v>
      </c>
      <c r="F18">
        <v>0.6</v>
      </c>
      <c r="G18">
        <v>1.2</v>
      </c>
      <c r="H18">
        <v>1.8</v>
      </c>
      <c r="I18">
        <v>2.4</v>
      </c>
      <c r="J18">
        <v>3</v>
      </c>
      <c r="K18">
        <v>3.7</v>
      </c>
      <c r="L18">
        <v>4.3</v>
      </c>
      <c r="M18">
        <v>4.9000000000000004</v>
      </c>
      <c r="N18">
        <v>5.5</v>
      </c>
      <c r="O18">
        <v>6.1</v>
      </c>
      <c r="P18">
        <v>6.7</v>
      </c>
      <c r="Q18">
        <v>7.3</v>
      </c>
      <c r="R18">
        <v>7.9</v>
      </c>
      <c r="S18">
        <v>15</v>
      </c>
      <c r="T18">
        <v>16.899999999999999</v>
      </c>
      <c r="U18">
        <v>18.8</v>
      </c>
      <c r="V18">
        <v>20.9</v>
      </c>
      <c r="W18">
        <v>23</v>
      </c>
      <c r="X18">
        <v>25.2</v>
      </c>
      <c r="Y18">
        <v>27.5</v>
      </c>
    </row>
    <row r="19" spans="1:25" x14ac:dyDescent="0.25">
      <c r="A19" s="15"/>
      <c r="B19" s="15"/>
      <c r="C19" s="15"/>
      <c r="D19" s="15"/>
    </row>
    <row r="21" spans="1:25" x14ac:dyDescent="0.25">
      <c r="A21" t="s">
        <v>31</v>
      </c>
      <c r="E21">
        <f>(2*$F$10+2*$F$9)/100*E14</f>
        <v>0</v>
      </c>
      <c r="F21">
        <f t="shared" ref="F21:Y21" si="0">(2*$F$10+2*$F$9)/100*F14</f>
        <v>4.59</v>
      </c>
      <c r="G21">
        <f t="shared" si="0"/>
        <v>9.18</v>
      </c>
      <c r="H21">
        <f t="shared" si="0"/>
        <v>13.77</v>
      </c>
      <c r="I21">
        <f t="shared" si="0"/>
        <v>18.36</v>
      </c>
      <c r="J21">
        <f t="shared" si="0"/>
        <v>22.95</v>
      </c>
      <c r="K21">
        <f t="shared" si="0"/>
        <v>27.54</v>
      </c>
      <c r="L21">
        <f t="shared" si="0"/>
        <v>32.129999999999995</v>
      </c>
      <c r="M21">
        <f t="shared" si="0"/>
        <v>68.849999999999994</v>
      </c>
      <c r="N21">
        <f t="shared" si="0"/>
        <v>81.599999999999994</v>
      </c>
      <c r="O21">
        <f t="shared" si="0"/>
        <v>99.96</v>
      </c>
      <c r="P21">
        <f t="shared" si="0"/>
        <v>114.74999999999999</v>
      </c>
      <c r="Q21">
        <f t="shared" si="0"/>
        <v>122.39999999999999</v>
      </c>
      <c r="R21">
        <f t="shared" si="0"/>
        <v>153</v>
      </c>
      <c r="S21">
        <f t="shared" si="0"/>
        <v>173.39999999999998</v>
      </c>
      <c r="T21">
        <f t="shared" si="0"/>
        <v>194.82</v>
      </c>
      <c r="U21">
        <f t="shared" si="0"/>
        <v>217.77</v>
      </c>
      <c r="V21">
        <f t="shared" si="0"/>
        <v>241.73999999999998</v>
      </c>
      <c r="W21">
        <f t="shared" si="0"/>
        <v>266.72999999999996</v>
      </c>
      <c r="X21">
        <f t="shared" si="0"/>
        <v>292.73999999999995</v>
      </c>
      <c r="Y21">
        <f t="shared" si="0"/>
        <v>319.77</v>
      </c>
    </row>
    <row r="22" spans="1:25" x14ac:dyDescent="0.25">
      <c r="A22" t="s">
        <v>48</v>
      </c>
      <c r="E22">
        <f>(2*$F$10+2*$F$9)/100*E15</f>
        <v>0</v>
      </c>
      <c r="F22">
        <f t="shared" ref="F22:Y22" si="1">(2*$F$10+2*$F$9)/100*F15</f>
        <v>6.1199999999999992</v>
      </c>
      <c r="G22">
        <f t="shared" si="1"/>
        <v>12.239999999999998</v>
      </c>
      <c r="H22">
        <f t="shared" si="1"/>
        <v>18.87</v>
      </c>
      <c r="I22">
        <f t="shared" si="1"/>
        <v>24.99</v>
      </c>
      <c r="J22">
        <f t="shared" si="1"/>
        <v>31.109999999999996</v>
      </c>
      <c r="K22">
        <f t="shared" si="1"/>
        <v>37.229999999999997</v>
      </c>
      <c r="L22">
        <f t="shared" si="1"/>
        <v>76.5</v>
      </c>
      <c r="M22">
        <f t="shared" si="1"/>
        <v>95.88</v>
      </c>
      <c r="N22">
        <f t="shared" si="1"/>
        <v>117.3</v>
      </c>
      <c r="O22">
        <f t="shared" si="1"/>
        <v>140.25</v>
      </c>
      <c r="P22">
        <f t="shared" si="1"/>
        <v>164.72999999999996</v>
      </c>
      <c r="Q22">
        <f t="shared" si="1"/>
        <v>190.73999999999998</v>
      </c>
      <c r="R22">
        <f t="shared" si="1"/>
        <v>219.29999999999998</v>
      </c>
      <c r="S22">
        <f t="shared" si="1"/>
        <v>248.87999999999997</v>
      </c>
      <c r="T22">
        <f t="shared" si="1"/>
        <v>279.98999999999995</v>
      </c>
      <c r="U22">
        <f t="shared" si="1"/>
        <v>312.62999999999994</v>
      </c>
      <c r="V22">
        <f t="shared" si="1"/>
        <v>347.30999999999995</v>
      </c>
      <c r="W22">
        <f t="shared" si="1"/>
        <v>382.5</v>
      </c>
      <c r="X22">
        <f t="shared" si="1"/>
        <v>418.2</v>
      </c>
      <c r="Y22">
        <f t="shared" si="1"/>
        <v>458.99999999999994</v>
      </c>
    </row>
    <row r="23" spans="1:25" x14ac:dyDescent="0.25">
      <c r="A23" t="s">
        <v>28</v>
      </c>
      <c r="E23">
        <f>($F$10*2+$F$9)/100*E14+$F$9/100*E17</f>
        <v>0</v>
      </c>
      <c r="F23">
        <f t="shared" ref="F23:Y23" si="2">($F$10*2+$F$9)/100*F14+$F$9/100*F17</f>
        <v>3.4400000000000004</v>
      </c>
      <c r="G23">
        <f t="shared" si="2"/>
        <v>6.9300000000000006</v>
      </c>
      <c r="H23">
        <f t="shared" si="2"/>
        <v>10.395</v>
      </c>
      <c r="I23">
        <f t="shared" si="2"/>
        <v>13.860000000000001</v>
      </c>
      <c r="J23">
        <f t="shared" si="2"/>
        <v>17.200000000000003</v>
      </c>
      <c r="K23">
        <f t="shared" si="2"/>
        <v>20.79</v>
      </c>
      <c r="L23">
        <f t="shared" si="2"/>
        <v>24.13</v>
      </c>
      <c r="M23">
        <f t="shared" si="2"/>
        <v>44.1</v>
      </c>
      <c r="N23">
        <f t="shared" si="2"/>
        <v>51.6</v>
      </c>
      <c r="O23">
        <f t="shared" si="2"/>
        <v>62.210000000000008</v>
      </c>
      <c r="P23">
        <f t="shared" si="2"/>
        <v>70.849999999999994</v>
      </c>
      <c r="Q23">
        <f t="shared" si="2"/>
        <v>75.900000000000006</v>
      </c>
      <c r="R23">
        <f t="shared" si="2"/>
        <v>92.5</v>
      </c>
      <c r="S23">
        <f t="shared" si="2"/>
        <v>104.15</v>
      </c>
      <c r="T23">
        <f t="shared" si="2"/>
        <v>128.82</v>
      </c>
      <c r="U23">
        <f t="shared" si="2"/>
        <v>144.77000000000001</v>
      </c>
      <c r="V23">
        <f t="shared" si="2"/>
        <v>159.74</v>
      </c>
      <c r="W23">
        <f t="shared" si="2"/>
        <v>175.98</v>
      </c>
      <c r="X23">
        <f t="shared" si="2"/>
        <v>193.24</v>
      </c>
      <c r="Y23">
        <f t="shared" si="2"/>
        <v>212.02</v>
      </c>
    </row>
    <row r="24" spans="1:25" x14ac:dyDescent="0.25">
      <c r="A24" t="s">
        <v>29</v>
      </c>
      <c r="E24">
        <f>($F$10*2+$F$9)/100*E15+$F$9/100*E18</f>
        <v>0</v>
      </c>
      <c r="F24">
        <f t="shared" ref="F24:Y24" si="3">($F$10*2+$F$9)/100*F15+$F$9/100*F18</f>
        <v>4.62</v>
      </c>
      <c r="G24">
        <f t="shared" si="3"/>
        <v>9.24</v>
      </c>
      <c r="H24">
        <f t="shared" si="3"/>
        <v>14.120000000000001</v>
      </c>
      <c r="I24">
        <f t="shared" si="3"/>
        <v>18.740000000000002</v>
      </c>
      <c r="J24">
        <f t="shared" si="3"/>
        <v>23.36</v>
      </c>
      <c r="K24">
        <f t="shared" si="3"/>
        <v>28.23</v>
      </c>
      <c r="L24">
        <f t="shared" si="3"/>
        <v>49.75</v>
      </c>
      <c r="M24">
        <f t="shared" si="3"/>
        <v>61.13</v>
      </c>
      <c r="N24">
        <f t="shared" si="3"/>
        <v>73.550000000000011</v>
      </c>
      <c r="O24">
        <f t="shared" si="3"/>
        <v>86.75</v>
      </c>
      <c r="P24">
        <f t="shared" si="3"/>
        <v>100.72999999999999</v>
      </c>
      <c r="Q24">
        <f t="shared" si="3"/>
        <v>115.49</v>
      </c>
      <c r="R24">
        <f t="shared" si="3"/>
        <v>131.55000000000001</v>
      </c>
      <c r="S24">
        <f t="shared" si="3"/>
        <v>164.38</v>
      </c>
      <c r="T24">
        <f t="shared" si="3"/>
        <v>184.99</v>
      </c>
      <c r="U24">
        <f t="shared" si="3"/>
        <v>206.38</v>
      </c>
      <c r="V24">
        <f t="shared" si="3"/>
        <v>229.31</v>
      </c>
      <c r="W24">
        <f t="shared" si="3"/>
        <v>252.5</v>
      </c>
      <c r="X24">
        <f t="shared" si="3"/>
        <v>276.20000000000005</v>
      </c>
      <c r="Y24">
        <f t="shared" si="3"/>
        <v>302.75</v>
      </c>
    </row>
    <row r="25" spans="1:25" x14ac:dyDescent="0.25">
      <c r="A25" t="s">
        <v>30</v>
      </c>
      <c r="E25">
        <f>(2*$F$10+2*$F$9)/100*E17</f>
        <v>0</v>
      </c>
      <c r="F25">
        <f t="shared" ref="F25:Y25" si="4">(2*$F$10+2*$F$9)/100*F17</f>
        <v>2.2439999999999998</v>
      </c>
      <c r="G25">
        <f t="shared" si="4"/>
        <v>4.59</v>
      </c>
      <c r="H25">
        <f t="shared" si="4"/>
        <v>6.8849999999999998</v>
      </c>
      <c r="I25">
        <f t="shared" si="4"/>
        <v>9.18</v>
      </c>
      <c r="J25">
        <f t="shared" si="4"/>
        <v>11.22</v>
      </c>
      <c r="K25">
        <f t="shared" si="4"/>
        <v>13.77</v>
      </c>
      <c r="L25">
        <f t="shared" si="4"/>
        <v>15.809999999999999</v>
      </c>
      <c r="M25">
        <f t="shared" si="4"/>
        <v>18.36</v>
      </c>
      <c r="N25">
        <f t="shared" si="4"/>
        <v>20.399999999999999</v>
      </c>
      <c r="O25">
        <f t="shared" si="4"/>
        <v>22.95</v>
      </c>
      <c r="P25">
        <f t="shared" si="4"/>
        <v>25.193999999999999</v>
      </c>
      <c r="Q25">
        <f t="shared" si="4"/>
        <v>27.54</v>
      </c>
      <c r="R25">
        <f t="shared" si="4"/>
        <v>29.58</v>
      </c>
      <c r="S25">
        <f t="shared" si="4"/>
        <v>32.129999999999995</v>
      </c>
      <c r="T25">
        <f t="shared" si="4"/>
        <v>60.18</v>
      </c>
      <c r="U25">
        <f t="shared" si="4"/>
        <v>68.849999999999994</v>
      </c>
      <c r="V25">
        <f t="shared" si="4"/>
        <v>74.459999999999994</v>
      </c>
      <c r="W25">
        <f t="shared" si="4"/>
        <v>81.599999999999994</v>
      </c>
      <c r="X25">
        <f t="shared" si="4"/>
        <v>89.76</v>
      </c>
      <c r="Y25">
        <f t="shared" si="4"/>
        <v>99.96</v>
      </c>
    </row>
    <row r="26" spans="1:25" x14ac:dyDescent="0.25">
      <c r="A26" t="s">
        <v>34</v>
      </c>
      <c r="E26">
        <f>(2*$F$10+2*$F$9)/100*E18</f>
        <v>0</v>
      </c>
      <c r="F26">
        <f t="shared" ref="F26:Y26" si="5">(2*$F$10+2*$F$9)/100*F18</f>
        <v>3.0599999999999996</v>
      </c>
      <c r="G26">
        <f t="shared" si="5"/>
        <v>6.1199999999999992</v>
      </c>
      <c r="H26">
        <f t="shared" si="5"/>
        <v>9.18</v>
      </c>
      <c r="I26">
        <f t="shared" si="5"/>
        <v>12.239999999999998</v>
      </c>
      <c r="J26">
        <f t="shared" si="5"/>
        <v>15.299999999999999</v>
      </c>
      <c r="K26">
        <f t="shared" si="5"/>
        <v>18.87</v>
      </c>
      <c r="L26">
        <f t="shared" si="5"/>
        <v>21.929999999999996</v>
      </c>
      <c r="M26">
        <f t="shared" si="5"/>
        <v>24.99</v>
      </c>
      <c r="N26">
        <f t="shared" si="5"/>
        <v>28.049999999999997</v>
      </c>
      <c r="O26">
        <f t="shared" si="5"/>
        <v>31.109999999999996</v>
      </c>
      <c r="P26">
        <f t="shared" si="5"/>
        <v>34.17</v>
      </c>
      <c r="Q26">
        <f t="shared" si="5"/>
        <v>37.229999999999997</v>
      </c>
      <c r="R26">
        <f t="shared" si="5"/>
        <v>40.29</v>
      </c>
      <c r="S26">
        <f t="shared" si="5"/>
        <v>76.5</v>
      </c>
      <c r="T26">
        <f t="shared" si="5"/>
        <v>86.189999999999984</v>
      </c>
      <c r="U26">
        <f t="shared" si="5"/>
        <v>95.88</v>
      </c>
      <c r="V26">
        <f t="shared" si="5"/>
        <v>106.58999999999999</v>
      </c>
      <c r="W26">
        <f t="shared" si="5"/>
        <v>117.3</v>
      </c>
      <c r="X26">
        <f t="shared" si="5"/>
        <v>128.51999999999998</v>
      </c>
      <c r="Y26">
        <f t="shared" si="5"/>
        <v>140.25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Z13"/>
  <sheetViews>
    <sheetView tabSelected="1" workbookViewId="0">
      <selection activeCell="S19" sqref="S19"/>
    </sheetView>
  </sheetViews>
  <sheetFormatPr defaultColWidth="6" defaultRowHeight="15" x14ac:dyDescent="0.25"/>
  <cols>
    <col min="2" max="2" width="13" customWidth="1"/>
    <col min="3" max="3" width="5.85546875" customWidth="1"/>
  </cols>
  <sheetData>
    <row r="2" spans="2:26" x14ac:dyDescent="0.25">
      <c r="B2" t="s">
        <v>40</v>
      </c>
    </row>
    <row r="3" spans="2:26" x14ac:dyDescent="0.25">
      <c r="B3" t="s">
        <v>41</v>
      </c>
      <c r="C3" s="23">
        <v>3</v>
      </c>
      <c r="D3" t="s">
        <v>26</v>
      </c>
    </row>
    <row r="4" spans="2:26" x14ac:dyDescent="0.25">
      <c r="B4" t="s">
        <v>37</v>
      </c>
      <c r="C4" s="23">
        <v>10</v>
      </c>
      <c r="D4" t="s">
        <v>39</v>
      </c>
      <c r="E4">
        <v>0.82899999999999996</v>
      </c>
    </row>
    <row r="5" spans="2:26" x14ac:dyDescent="0.25">
      <c r="B5" t="s">
        <v>38</v>
      </c>
      <c r="C5" s="23">
        <v>0</v>
      </c>
      <c r="D5" t="s">
        <v>39</v>
      </c>
      <c r="E5">
        <v>0.59199999999999997</v>
      </c>
    </row>
    <row r="6" spans="2:26" x14ac:dyDescent="0.25">
      <c r="B6" s="16" t="s">
        <v>42</v>
      </c>
      <c r="C6" s="16">
        <f>E4*C4+E5*C5+C3</f>
        <v>11.29</v>
      </c>
      <c r="D6" s="16" t="s">
        <v>26</v>
      </c>
      <c r="E6" s="16"/>
    </row>
    <row r="8" spans="2:26" x14ac:dyDescent="0.25">
      <c r="B8" t="s">
        <v>43</v>
      </c>
      <c r="F8">
        <v>0</v>
      </c>
      <c r="G8">
        <v>200</v>
      </c>
      <c r="H8">
        <v>400</v>
      </c>
      <c r="I8">
        <v>600</v>
      </c>
      <c r="J8">
        <v>800</v>
      </c>
      <c r="K8">
        <v>1000</v>
      </c>
      <c r="L8">
        <v>1200</v>
      </c>
      <c r="M8">
        <v>1400</v>
      </c>
      <c r="N8">
        <v>1600</v>
      </c>
      <c r="O8">
        <v>1800</v>
      </c>
      <c r="P8">
        <v>2000</v>
      </c>
      <c r="Q8">
        <v>2200</v>
      </c>
      <c r="R8">
        <v>2400</v>
      </c>
      <c r="S8">
        <v>2600</v>
      </c>
      <c r="T8">
        <v>2800</v>
      </c>
      <c r="U8">
        <v>3000</v>
      </c>
      <c r="V8">
        <v>3200</v>
      </c>
      <c r="W8">
        <v>3400</v>
      </c>
      <c r="X8">
        <v>3600</v>
      </c>
      <c r="Y8">
        <v>3800</v>
      </c>
      <c r="Z8">
        <v>4000</v>
      </c>
    </row>
    <row r="9" spans="2:26" x14ac:dyDescent="0.25">
      <c r="F9">
        <v>0</v>
      </c>
      <c r="G9">
        <v>0.32</v>
      </c>
      <c r="H9">
        <v>0.64</v>
      </c>
      <c r="I9">
        <v>0.96</v>
      </c>
      <c r="J9">
        <v>1.29</v>
      </c>
      <c r="K9">
        <v>1.6</v>
      </c>
      <c r="L9">
        <v>3.6</v>
      </c>
      <c r="M9">
        <v>4.5999999999999996</v>
      </c>
      <c r="N9">
        <v>5.9</v>
      </c>
      <c r="O9">
        <v>7</v>
      </c>
      <c r="P9">
        <v>8.6</v>
      </c>
      <c r="Q9">
        <v>10.1</v>
      </c>
      <c r="R9">
        <v>11.7</v>
      </c>
      <c r="S9">
        <v>13.4</v>
      </c>
      <c r="T9">
        <v>15.3</v>
      </c>
      <c r="U9">
        <v>17</v>
      </c>
      <c r="V9">
        <v>19.2</v>
      </c>
      <c r="W9">
        <v>21.3</v>
      </c>
      <c r="X9">
        <v>23.5</v>
      </c>
      <c r="Y9">
        <v>25.8</v>
      </c>
      <c r="Z9">
        <v>28</v>
      </c>
    </row>
    <row r="12" spans="2:26" x14ac:dyDescent="0.25">
      <c r="B12" s="4" t="s">
        <v>44</v>
      </c>
    </row>
    <row r="13" spans="2:26" x14ac:dyDescent="0.25">
      <c r="F13">
        <f>$C$6/10*F9</f>
        <v>0</v>
      </c>
      <c r="G13">
        <f t="shared" ref="G13:Z13" si="0">$C$6/10*G9</f>
        <v>0.36127999999999999</v>
      </c>
      <c r="H13">
        <f t="shared" si="0"/>
        <v>0.72255999999999998</v>
      </c>
      <c r="I13">
        <f t="shared" si="0"/>
        <v>1.0838399999999999</v>
      </c>
      <c r="J13">
        <f t="shared" si="0"/>
        <v>1.45641</v>
      </c>
      <c r="K13">
        <f t="shared" si="0"/>
        <v>1.8064</v>
      </c>
      <c r="L13">
        <f t="shared" si="0"/>
        <v>4.0644</v>
      </c>
      <c r="M13">
        <f t="shared" si="0"/>
        <v>5.1933999999999996</v>
      </c>
      <c r="N13">
        <f t="shared" si="0"/>
        <v>6.6611000000000002</v>
      </c>
      <c r="O13">
        <f t="shared" si="0"/>
        <v>7.9030000000000005</v>
      </c>
      <c r="P13">
        <f t="shared" si="0"/>
        <v>9.7094000000000005</v>
      </c>
      <c r="Q13">
        <f t="shared" si="0"/>
        <v>11.402899999999999</v>
      </c>
      <c r="R13">
        <f t="shared" si="0"/>
        <v>13.209299999999999</v>
      </c>
      <c r="S13">
        <f t="shared" si="0"/>
        <v>15.1286</v>
      </c>
      <c r="T13">
        <f t="shared" si="0"/>
        <v>17.273700000000002</v>
      </c>
      <c r="U13">
        <f t="shared" si="0"/>
        <v>19.193000000000001</v>
      </c>
      <c r="V13">
        <f t="shared" si="0"/>
        <v>21.6768</v>
      </c>
      <c r="W13">
        <f t="shared" si="0"/>
        <v>24.047700000000003</v>
      </c>
      <c r="X13">
        <f t="shared" si="0"/>
        <v>26.531500000000001</v>
      </c>
      <c r="Y13">
        <f t="shared" si="0"/>
        <v>29.1282</v>
      </c>
      <c r="Z13">
        <f t="shared" si="0"/>
        <v>31.612000000000002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"/>
  <sheetViews>
    <sheetView topLeftCell="A7" workbookViewId="0">
      <selection activeCell="X19" sqref="X19"/>
    </sheetView>
  </sheetViews>
  <sheetFormatPr defaultColWidth="7.140625" defaultRowHeight="15" x14ac:dyDescent="0.25"/>
  <cols>
    <col min="3" max="3" width="10.5703125" customWidth="1"/>
    <col min="4" max="4" width="7.85546875" bestFit="1" customWidth="1"/>
  </cols>
  <sheetData>
    <row r="1" spans="1:25" x14ac:dyDescent="0.25">
      <c r="A1" t="s">
        <v>45</v>
      </c>
      <c r="D1">
        <v>0</v>
      </c>
      <c r="E1">
        <v>200</v>
      </c>
      <c r="F1">
        <v>400</v>
      </c>
      <c r="G1">
        <v>600</v>
      </c>
      <c r="H1">
        <v>800</v>
      </c>
      <c r="I1">
        <v>1000</v>
      </c>
      <c r="J1">
        <v>1200</v>
      </c>
      <c r="K1">
        <v>1400</v>
      </c>
      <c r="L1">
        <v>1600</v>
      </c>
      <c r="M1">
        <v>1800</v>
      </c>
      <c r="N1">
        <v>2000</v>
      </c>
      <c r="O1">
        <v>2200</v>
      </c>
      <c r="P1">
        <v>2400</v>
      </c>
      <c r="Q1">
        <v>2600</v>
      </c>
      <c r="R1">
        <v>2800</v>
      </c>
      <c r="S1">
        <v>3000</v>
      </c>
      <c r="T1">
        <v>3200</v>
      </c>
      <c r="U1">
        <v>3400</v>
      </c>
      <c r="V1">
        <v>3600</v>
      </c>
      <c r="W1">
        <v>3800</v>
      </c>
      <c r="X1">
        <v>4000</v>
      </c>
      <c r="Y1" t="s">
        <v>1</v>
      </c>
    </row>
    <row r="2" spans="1:25" x14ac:dyDescent="0.25">
      <c r="A2" t="s">
        <v>47</v>
      </c>
      <c r="D2">
        <v>0</v>
      </c>
      <c r="E2">
        <f>'Painehäviö höyrystimessä'!A9</f>
        <v>0.5</v>
      </c>
      <c r="F2">
        <f>'Painehäviö höyrystimessä'!B9</f>
        <v>1.2</v>
      </c>
      <c r="G2">
        <f>'Painehäviö höyrystimessä'!C9</f>
        <v>2.1</v>
      </c>
      <c r="H2">
        <f>'Painehäviö höyrystimessä'!D9</f>
        <v>3.2</v>
      </c>
      <c r="I2">
        <f>'Painehäviö höyrystimessä'!E9</f>
        <v>4.5</v>
      </c>
      <c r="J2">
        <f>'Painehäviö höyrystimessä'!F9</f>
        <v>5.9</v>
      </c>
      <c r="K2">
        <f>'Painehäviö höyrystimessä'!G9</f>
        <v>7.4</v>
      </c>
      <c r="L2">
        <f>'Painehäviö höyrystimessä'!H9</f>
        <v>9.1999999999999993</v>
      </c>
      <c r="M2">
        <f>'Painehäviö höyrystimessä'!I9</f>
        <v>11.2</v>
      </c>
      <c r="N2">
        <f>'Painehäviö höyrystimessä'!J9</f>
        <v>13.4</v>
      </c>
      <c r="O2">
        <f>'Painehäviö höyrystimessä'!K9</f>
        <v>15.7</v>
      </c>
      <c r="P2">
        <f>'Painehäviö höyrystimessä'!L9</f>
        <v>18.2</v>
      </c>
      <c r="Q2">
        <f>'Painehäviö höyrystimessä'!M9</f>
        <v>20.8</v>
      </c>
      <c r="R2">
        <f>'Painehäviö höyrystimessä'!N9</f>
        <v>23.6</v>
      </c>
      <c r="S2">
        <f>'Painehäviö höyrystimessä'!O9</f>
        <v>26.4</v>
      </c>
      <c r="T2">
        <f>'Painehäviö höyrystimessä'!P9</f>
        <v>0</v>
      </c>
      <c r="U2">
        <f>'Painehäviö höyrystimessä'!Q9</f>
        <v>0</v>
      </c>
      <c r="V2">
        <f>'Painehäviö höyrystimessä'!R9</f>
        <v>0</v>
      </c>
      <c r="W2">
        <f>'Painehäviö höyrystimessä'!S9</f>
        <v>0</v>
      </c>
      <c r="X2">
        <f>'Painehäviö höyrystimessä'!T9</f>
        <v>0</v>
      </c>
    </row>
    <row r="3" spans="1:25" x14ac:dyDescent="0.25">
      <c r="A3" t="str">
        <f>Putkisto!B12</f>
        <v>putkiston painehäviö</v>
      </c>
      <c r="D3" s="2">
        <f>Putkisto!F13</f>
        <v>0</v>
      </c>
      <c r="E3" s="2">
        <f>Putkisto!G13</f>
        <v>0.36127999999999999</v>
      </c>
      <c r="F3" s="2">
        <f>Putkisto!H13</f>
        <v>0.72255999999999998</v>
      </c>
      <c r="G3" s="2">
        <f>Putkisto!I13</f>
        <v>1.0838399999999999</v>
      </c>
      <c r="H3" s="2">
        <f>Putkisto!J13</f>
        <v>1.45641</v>
      </c>
      <c r="I3" s="2">
        <f>Putkisto!K13</f>
        <v>1.8064</v>
      </c>
      <c r="J3" s="2">
        <f>Putkisto!L13</f>
        <v>4.0644</v>
      </c>
      <c r="K3" s="2">
        <f>Putkisto!M13</f>
        <v>5.1933999999999996</v>
      </c>
      <c r="L3" s="2">
        <f>Putkisto!N13</f>
        <v>6.6611000000000002</v>
      </c>
      <c r="M3" s="2">
        <f>Putkisto!O13</f>
        <v>7.9030000000000005</v>
      </c>
      <c r="N3" s="2">
        <f>Putkisto!P13</f>
        <v>9.7094000000000005</v>
      </c>
      <c r="O3" s="2">
        <f>Putkisto!Q13</f>
        <v>11.402899999999999</v>
      </c>
      <c r="P3" s="2">
        <f>Putkisto!R13</f>
        <v>13.209299999999999</v>
      </c>
      <c r="Q3" s="2">
        <f>Putkisto!S13</f>
        <v>15.1286</v>
      </c>
      <c r="R3" s="2">
        <f>Putkisto!T13</f>
        <v>17.273700000000002</v>
      </c>
      <c r="S3" s="2">
        <f>Putkisto!U13</f>
        <v>19.193000000000001</v>
      </c>
      <c r="T3" s="2">
        <f>Putkisto!V13</f>
        <v>21.6768</v>
      </c>
      <c r="U3" s="2">
        <f>Putkisto!W13</f>
        <v>24.047700000000003</v>
      </c>
      <c r="V3" s="2">
        <f>Putkisto!X13</f>
        <v>26.531500000000001</v>
      </c>
      <c r="W3" s="2">
        <f>Putkisto!Y13</f>
        <v>29.1282</v>
      </c>
      <c r="X3" s="2">
        <f>Putkisto!Z13</f>
        <v>31.612000000000002</v>
      </c>
    </row>
    <row r="4" spans="1:25" x14ac:dyDescent="0.25">
      <c r="A4" t="s">
        <v>46</v>
      </c>
      <c r="D4">
        <f>Takaiskut!C26</f>
        <v>0</v>
      </c>
      <c r="E4">
        <f>Takaiskut!D26</f>
        <v>7.2</v>
      </c>
      <c r="F4">
        <f>Takaiskut!E26</f>
        <v>7.6</v>
      </c>
      <c r="G4">
        <f>Takaiskut!F26</f>
        <v>8</v>
      </c>
      <c r="H4">
        <f>Takaiskut!G26</f>
        <v>8.4</v>
      </c>
      <c r="I4">
        <f>Takaiskut!H26</f>
        <v>8.9</v>
      </c>
      <c r="J4">
        <f>Takaiskut!I26</f>
        <v>9.5</v>
      </c>
      <c r="K4">
        <f>Takaiskut!J26</f>
        <v>10</v>
      </c>
      <c r="L4">
        <f>Takaiskut!K26</f>
        <v>10.7</v>
      </c>
      <c r="M4">
        <f>Takaiskut!L26</f>
        <v>11.5</v>
      </c>
      <c r="N4">
        <f>Takaiskut!M26</f>
        <v>12.3</v>
      </c>
      <c r="O4">
        <f>Takaiskut!N26</f>
        <v>13.2</v>
      </c>
      <c r="P4">
        <f>Takaiskut!O26</f>
        <v>14.2</v>
      </c>
      <c r="Q4">
        <f>Takaiskut!P26</f>
        <v>15.1</v>
      </c>
      <c r="R4">
        <f>Takaiskut!Q26</f>
        <v>16.2</v>
      </c>
      <c r="S4">
        <f>Takaiskut!R26</f>
        <v>17.399999999999999</v>
      </c>
      <c r="T4">
        <f>Takaiskut!S26</f>
        <v>18.600000000000001</v>
      </c>
      <c r="U4">
        <f>Takaiskut!T26</f>
        <v>20</v>
      </c>
      <c r="V4">
        <f>Takaiskut!U26</f>
        <v>21.5</v>
      </c>
      <c r="W4">
        <f>Takaiskut!V26</f>
        <v>23</v>
      </c>
      <c r="X4">
        <f>Takaiskut!W26</f>
        <v>24.5</v>
      </c>
    </row>
    <row r="5" spans="1:25" x14ac:dyDescent="0.25">
      <c r="A5" t="s">
        <v>42</v>
      </c>
      <c r="D5" s="21">
        <f>SUM(D2:D4)</f>
        <v>0</v>
      </c>
      <c r="E5" s="21">
        <f t="shared" ref="E5:X5" si="0">SUM(E2:E4)</f>
        <v>8.06128</v>
      </c>
      <c r="F5" s="21">
        <f t="shared" si="0"/>
        <v>9.5225599999999986</v>
      </c>
      <c r="G5" s="21">
        <f t="shared" si="0"/>
        <v>11.18384</v>
      </c>
      <c r="H5" s="21">
        <f t="shared" si="0"/>
        <v>13.05641</v>
      </c>
      <c r="I5" s="21">
        <f t="shared" si="0"/>
        <v>15.2064</v>
      </c>
      <c r="J5" s="21">
        <f t="shared" si="0"/>
        <v>19.464400000000001</v>
      </c>
      <c r="K5" s="21">
        <f t="shared" si="0"/>
        <v>22.593399999999999</v>
      </c>
      <c r="L5" s="21">
        <f t="shared" si="0"/>
        <v>26.5611</v>
      </c>
      <c r="M5" s="21">
        <f t="shared" si="0"/>
        <v>30.603000000000002</v>
      </c>
      <c r="N5" s="21">
        <f t="shared" si="0"/>
        <v>35.409400000000005</v>
      </c>
      <c r="O5" s="21">
        <f t="shared" si="0"/>
        <v>40.302899999999994</v>
      </c>
      <c r="P5" s="21">
        <f t="shared" si="0"/>
        <v>45.609299999999998</v>
      </c>
      <c r="Q5" s="21">
        <f t="shared" si="0"/>
        <v>51.028600000000004</v>
      </c>
      <c r="R5" s="21">
        <f t="shared" si="0"/>
        <v>57.073700000000002</v>
      </c>
      <c r="S5" s="21">
        <f t="shared" si="0"/>
        <v>62.993000000000002</v>
      </c>
      <c r="T5" s="21">
        <f t="shared" si="0"/>
        <v>40.276800000000001</v>
      </c>
      <c r="U5" s="21">
        <f t="shared" si="0"/>
        <v>44.047700000000006</v>
      </c>
      <c r="V5" s="21">
        <f t="shared" si="0"/>
        <v>48.031500000000001</v>
      </c>
      <c r="W5" s="21">
        <f t="shared" si="0"/>
        <v>52.1282</v>
      </c>
      <c r="X5" s="21">
        <f t="shared" si="0"/>
        <v>56.112000000000002</v>
      </c>
    </row>
    <row r="7" spans="1:25" x14ac:dyDescent="0.25">
      <c r="A7" s="22" t="s">
        <v>49</v>
      </c>
      <c r="B7" s="22"/>
      <c r="C7" s="22"/>
      <c r="D7">
        <v>0</v>
      </c>
      <c r="E7">
        <v>200</v>
      </c>
      <c r="F7">
        <v>400</v>
      </c>
      <c r="G7">
        <v>600</v>
      </c>
      <c r="H7">
        <v>800</v>
      </c>
      <c r="I7">
        <v>1000</v>
      </c>
      <c r="J7">
        <v>1200</v>
      </c>
      <c r="K7">
        <v>1400</v>
      </c>
      <c r="L7">
        <v>1600</v>
      </c>
      <c r="M7">
        <v>1800</v>
      </c>
      <c r="N7">
        <v>2000</v>
      </c>
      <c r="O7">
        <v>2200</v>
      </c>
      <c r="P7">
        <v>2400</v>
      </c>
      <c r="Q7">
        <v>2600</v>
      </c>
      <c r="R7">
        <v>2800</v>
      </c>
      <c r="S7">
        <v>3000</v>
      </c>
      <c r="T7">
        <v>3200</v>
      </c>
      <c r="U7">
        <v>3400</v>
      </c>
      <c r="V7">
        <v>3600</v>
      </c>
      <c r="W7">
        <v>3800</v>
      </c>
      <c r="X7">
        <v>4000</v>
      </c>
    </row>
    <row r="8" spans="1:25" x14ac:dyDescent="0.25">
      <c r="A8" s="22" t="str">
        <f>Kaivo!A21</f>
        <v>2-putkinen keräin 40x2,4</v>
      </c>
      <c r="B8" s="22"/>
      <c r="C8" s="22"/>
      <c r="D8" s="2">
        <f>D$5+Kaivo!E21</f>
        <v>0</v>
      </c>
      <c r="E8" s="2">
        <f>E$5+Kaivo!F21</f>
        <v>12.65128</v>
      </c>
      <c r="F8" s="2">
        <f>F$5+Kaivo!G21</f>
        <v>18.702559999999998</v>
      </c>
      <c r="G8" s="2">
        <f>G$5+Kaivo!H21</f>
        <v>24.95384</v>
      </c>
      <c r="H8" s="2">
        <f>H$5+Kaivo!I21</f>
        <v>31.416409999999999</v>
      </c>
      <c r="I8" s="2">
        <f>I$5+Kaivo!J21</f>
        <v>38.156399999999998</v>
      </c>
      <c r="J8" s="2">
        <f>J$5+Kaivo!K21</f>
        <v>47.004400000000004</v>
      </c>
      <c r="K8" s="2">
        <f>K$5+Kaivo!L21</f>
        <v>54.723399999999998</v>
      </c>
      <c r="L8" s="2">
        <f>L$5+Kaivo!M21</f>
        <v>95.41109999999999</v>
      </c>
      <c r="M8" s="2">
        <f>M$5+Kaivo!N21</f>
        <v>112.203</v>
      </c>
      <c r="N8" s="2">
        <f>N$5+Kaivo!O21</f>
        <v>135.36939999999998</v>
      </c>
      <c r="O8" s="2">
        <f>O$5+Kaivo!P21</f>
        <v>155.05289999999997</v>
      </c>
      <c r="P8" s="2">
        <f>P$5+Kaivo!Q21</f>
        <v>168.0093</v>
      </c>
      <c r="Q8" s="2">
        <f>Q$5+Kaivo!R21</f>
        <v>204.02860000000001</v>
      </c>
      <c r="R8" s="2">
        <f>R$5+Kaivo!S21</f>
        <v>230.47369999999998</v>
      </c>
      <c r="S8" s="2">
        <f>S$5+Kaivo!T21</f>
        <v>257.81299999999999</v>
      </c>
      <c r="T8" s="2">
        <f>T$5+Kaivo!U21</f>
        <v>258.04680000000002</v>
      </c>
      <c r="U8" s="2">
        <f>U$5+Kaivo!V21</f>
        <v>285.78769999999997</v>
      </c>
      <c r="V8" s="2">
        <f>V$5+Kaivo!W21</f>
        <v>314.76149999999996</v>
      </c>
      <c r="W8" s="2">
        <f>W$5+Kaivo!X21</f>
        <v>344.86819999999994</v>
      </c>
      <c r="X8" s="2">
        <f>X$5+Kaivo!Y21</f>
        <v>375.88200000000001</v>
      </c>
    </row>
    <row r="9" spans="1:25" x14ac:dyDescent="0.25">
      <c r="A9" t="str">
        <f>Kaivo!A22</f>
        <v>2-putkinen keräin 40x3,7</v>
      </c>
      <c r="D9" s="2">
        <f>D$5+Kaivo!E22</f>
        <v>0</v>
      </c>
      <c r="E9" s="2">
        <f>E$5+Kaivo!F22</f>
        <v>14.181279999999999</v>
      </c>
      <c r="F9" s="2">
        <f>F$5+Kaivo!G22</f>
        <v>21.762559999999997</v>
      </c>
      <c r="G9" s="2">
        <f>G$5+Kaivo!H22</f>
        <v>30.053840000000001</v>
      </c>
      <c r="H9" s="2">
        <f>H$5+Kaivo!I22</f>
        <v>38.046409999999995</v>
      </c>
      <c r="I9" s="2">
        <f>I$5+Kaivo!J22</f>
        <v>46.316399999999994</v>
      </c>
      <c r="J9" s="2">
        <f>J$5+Kaivo!K22</f>
        <v>56.694400000000002</v>
      </c>
      <c r="K9" s="2">
        <f>K$5+Kaivo!L22</f>
        <v>99.093400000000003</v>
      </c>
      <c r="L9" s="2">
        <f>L$5+Kaivo!M22</f>
        <v>122.44109999999999</v>
      </c>
      <c r="M9" s="2">
        <f>M$5+Kaivo!N22</f>
        <v>147.90299999999999</v>
      </c>
      <c r="N9" s="2">
        <f>N$5+Kaivo!O22</f>
        <v>175.65940000000001</v>
      </c>
      <c r="O9" s="2">
        <f>O$5+Kaivo!P22</f>
        <v>205.03289999999996</v>
      </c>
      <c r="P9" s="2">
        <f>P$5+Kaivo!Q22</f>
        <v>236.34929999999997</v>
      </c>
      <c r="Q9" s="2">
        <f>Q$5+Kaivo!R22</f>
        <v>270.32859999999999</v>
      </c>
      <c r="R9" s="2">
        <f>R$5+Kaivo!S22</f>
        <v>305.95369999999997</v>
      </c>
      <c r="S9" s="2">
        <f>S$5+Kaivo!T22</f>
        <v>342.98299999999995</v>
      </c>
      <c r="T9" s="2">
        <f>T$5+Kaivo!U22</f>
        <v>352.90679999999992</v>
      </c>
      <c r="U9" s="2">
        <f>U$5+Kaivo!V22</f>
        <v>391.35769999999997</v>
      </c>
      <c r="V9" s="2">
        <f>V$5+Kaivo!W22</f>
        <v>430.53149999999999</v>
      </c>
      <c r="W9" s="2">
        <f>W$5+Kaivo!X22</f>
        <v>470.32819999999998</v>
      </c>
      <c r="X9" s="2">
        <f>X$5+Kaivo!Y22</f>
        <v>515.11199999999997</v>
      </c>
    </row>
    <row r="10" spans="1:25" x14ac:dyDescent="0.25">
      <c r="A10" t="str">
        <f>Kaivo!A23</f>
        <v>3-putkinen keräin 40x2,4</v>
      </c>
      <c r="D10" s="2">
        <f>D$5+Kaivo!E23</f>
        <v>0</v>
      </c>
      <c r="E10" s="2">
        <f>E$5+Kaivo!F23</f>
        <v>11.501280000000001</v>
      </c>
      <c r="F10" s="2">
        <f>F$5+Kaivo!G23</f>
        <v>16.452559999999998</v>
      </c>
      <c r="G10" s="2">
        <f>G$5+Kaivo!H23</f>
        <v>21.57884</v>
      </c>
      <c r="H10" s="2">
        <f>H$5+Kaivo!I23</f>
        <v>26.916409999999999</v>
      </c>
      <c r="I10" s="2">
        <f>I$5+Kaivo!J23</f>
        <v>32.406400000000005</v>
      </c>
      <c r="J10" s="2">
        <f>J$5+Kaivo!K23</f>
        <v>40.254400000000004</v>
      </c>
      <c r="K10" s="2">
        <f>K$5+Kaivo!L23</f>
        <v>46.723399999999998</v>
      </c>
      <c r="L10" s="2">
        <f>L$5+Kaivo!M23</f>
        <v>70.661100000000005</v>
      </c>
      <c r="M10" s="2">
        <f>M$5+Kaivo!N23</f>
        <v>82.203000000000003</v>
      </c>
      <c r="N10" s="2">
        <f>N$5+Kaivo!O23</f>
        <v>97.619400000000013</v>
      </c>
      <c r="O10" s="2">
        <f>O$5+Kaivo!P23</f>
        <v>111.15289999999999</v>
      </c>
      <c r="P10" s="2">
        <f>P$5+Kaivo!Q23</f>
        <v>121.5093</v>
      </c>
      <c r="Q10" s="2">
        <f>Q$5+Kaivo!R23</f>
        <v>143.52860000000001</v>
      </c>
      <c r="R10" s="2">
        <f>R$5+Kaivo!S23</f>
        <v>161.22370000000001</v>
      </c>
      <c r="S10" s="2">
        <f>S$5+Kaivo!T23</f>
        <v>191.81299999999999</v>
      </c>
      <c r="T10" s="2">
        <f>T$5+Kaivo!U23</f>
        <v>185.04680000000002</v>
      </c>
      <c r="U10" s="2">
        <f>U$5+Kaivo!V23</f>
        <v>203.78770000000003</v>
      </c>
      <c r="V10" s="2">
        <f>V$5+Kaivo!W23</f>
        <v>224.01149999999998</v>
      </c>
      <c r="W10" s="2">
        <f>W$5+Kaivo!X23</f>
        <v>245.3682</v>
      </c>
      <c r="X10" s="2">
        <f>X$5+Kaivo!Y23</f>
        <v>268.13200000000001</v>
      </c>
    </row>
    <row r="11" spans="1:25" x14ac:dyDescent="0.25">
      <c r="A11" t="str">
        <f>Kaivo!A24</f>
        <v>3-putkinen keräin 40x3,7</v>
      </c>
      <c r="D11" s="2">
        <f>D$5+Kaivo!E24</f>
        <v>0</v>
      </c>
      <c r="E11" s="2">
        <f>E$5+Kaivo!F24</f>
        <v>12.681280000000001</v>
      </c>
      <c r="F11" s="2">
        <f>F$5+Kaivo!G24</f>
        <v>18.762560000000001</v>
      </c>
      <c r="G11" s="2">
        <f>G$5+Kaivo!H24</f>
        <v>25.303840000000001</v>
      </c>
      <c r="H11" s="2">
        <f>H$5+Kaivo!I24</f>
        <v>31.796410000000002</v>
      </c>
      <c r="I11" s="2">
        <f>I$5+Kaivo!J24</f>
        <v>38.566400000000002</v>
      </c>
      <c r="J11" s="2">
        <f>J$5+Kaivo!K24</f>
        <v>47.694400000000002</v>
      </c>
      <c r="K11" s="2">
        <f>K$5+Kaivo!L24</f>
        <v>72.343400000000003</v>
      </c>
      <c r="L11" s="2">
        <f>L$5+Kaivo!M24</f>
        <v>87.691100000000006</v>
      </c>
      <c r="M11" s="2">
        <f>M$5+Kaivo!N24</f>
        <v>104.15300000000002</v>
      </c>
      <c r="N11" s="2">
        <f>N$5+Kaivo!O24</f>
        <v>122.15940000000001</v>
      </c>
      <c r="O11" s="2">
        <f>O$5+Kaivo!P24</f>
        <v>141.03289999999998</v>
      </c>
      <c r="P11" s="2">
        <f>P$5+Kaivo!Q24</f>
        <v>161.0993</v>
      </c>
      <c r="Q11" s="2">
        <f>Q$5+Kaivo!R24</f>
        <v>182.57860000000002</v>
      </c>
      <c r="R11" s="2">
        <f>R$5+Kaivo!S24</f>
        <v>221.4537</v>
      </c>
      <c r="S11" s="2">
        <f>S$5+Kaivo!T24</f>
        <v>247.983</v>
      </c>
      <c r="T11" s="2">
        <f>T$5+Kaivo!U24</f>
        <v>246.6568</v>
      </c>
      <c r="U11" s="2">
        <f>U$5+Kaivo!V24</f>
        <v>273.35770000000002</v>
      </c>
      <c r="V11" s="2">
        <f>V$5+Kaivo!W24</f>
        <v>300.53149999999999</v>
      </c>
      <c r="W11" s="2">
        <f>W$5+Kaivo!X24</f>
        <v>328.32820000000004</v>
      </c>
      <c r="X11" s="2">
        <f>X$5+Kaivo!Y24</f>
        <v>358.86200000000002</v>
      </c>
    </row>
    <row r="12" spans="1:25" x14ac:dyDescent="0.25">
      <c r="A12" t="str">
        <f>Kaivo!A25</f>
        <v>4-putkinen keräin 40x2,4</v>
      </c>
      <c r="D12" s="2">
        <f>D$5+Kaivo!E25</f>
        <v>0</v>
      </c>
      <c r="E12" s="2">
        <f>E$5+Kaivo!F25</f>
        <v>10.30528</v>
      </c>
      <c r="F12" s="2">
        <f>F$5+Kaivo!G25</f>
        <v>14.112559999999998</v>
      </c>
      <c r="G12" s="2">
        <f>G$5+Kaivo!H25</f>
        <v>18.068840000000002</v>
      </c>
      <c r="H12" s="2">
        <f>H$5+Kaivo!I25</f>
        <v>22.236409999999999</v>
      </c>
      <c r="I12" s="2">
        <f>I$5+Kaivo!J25</f>
        <v>26.426400000000001</v>
      </c>
      <c r="J12" s="2">
        <f>J$5+Kaivo!K25</f>
        <v>33.234400000000001</v>
      </c>
      <c r="K12" s="2">
        <f>K$5+Kaivo!L25</f>
        <v>38.403399999999998</v>
      </c>
      <c r="L12" s="2">
        <f>L$5+Kaivo!M25</f>
        <v>44.921099999999996</v>
      </c>
      <c r="M12" s="2">
        <f>M$5+Kaivo!N25</f>
        <v>51.003</v>
      </c>
      <c r="N12" s="2">
        <f>N$5+Kaivo!O25</f>
        <v>58.359400000000008</v>
      </c>
      <c r="O12" s="2">
        <f>O$5+Kaivo!P25</f>
        <v>65.496899999999997</v>
      </c>
      <c r="P12" s="2">
        <f>P$5+Kaivo!Q25</f>
        <v>73.149299999999997</v>
      </c>
      <c r="Q12" s="2">
        <f>Q$5+Kaivo!R25</f>
        <v>80.608599999999996</v>
      </c>
      <c r="R12" s="2">
        <f>R$5+Kaivo!S25</f>
        <v>89.203699999999998</v>
      </c>
      <c r="S12" s="2">
        <f>S$5+Kaivo!T25</f>
        <v>123.173</v>
      </c>
      <c r="T12" s="2">
        <f>T$5+Kaivo!U25</f>
        <v>109.1268</v>
      </c>
      <c r="U12" s="2">
        <f>U$5+Kaivo!V25</f>
        <v>118.5077</v>
      </c>
      <c r="V12" s="2">
        <f>V$5+Kaivo!W25</f>
        <v>129.63149999999999</v>
      </c>
      <c r="W12" s="2">
        <f>W$5+Kaivo!X25</f>
        <v>141.88820000000001</v>
      </c>
      <c r="X12" s="2">
        <f>X$5+Kaivo!Y25</f>
        <v>156.072</v>
      </c>
    </row>
    <row r="13" spans="1:25" x14ac:dyDescent="0.25">
      <c r="A13" t="str">
        <f>Kaivo!A26</f>
        <v>4-putkinen keräin 40x3,7</v>
      </c>
      <c r="D13" s="2">
        <f>D$5+Kaivo!E26</f>
        <v>0</v>
      </c>
      <c r="E13" s="2">
        <f>E$5+Kaivo!F26</f>
        <v>11.121279999999999</v>
      </c>
      <c r="F13" s="2">
        <f>F$5+Kaivo!G26</f>
        <v>15.642559999999998</v>
      </c>
      <c r="G13" s="2">
        <f>G$5+Kaivo!H26</f>
        <v>20.36384</v>
      </c>
      <c r="H13" s="2">
        <f>H$5+Kaivo!I26</f>
        <v>25.296409999999998</v>
      </c>
      <c r="I13" s="2">
        <f>I$5+Kaivo!J26</f>
        <v>30.506399999999999</v>
      </c>
      <c r="J13" s="2">
        <f>J$5+Kaivo!K26</f>
        <v>38.334400000000002</v>
      </c>
      <c r="K13" s="2">
        <f>K$5+Kaivo!L26</f>
        <v>44.523399999999995</v>
      </c>
      <c r="L13" s="2">
        <f>L$5+Kaivo!M26</f>
        <v>51.551099999999998</v>
      </c>
      <c r="M13" s="2">
        <f>M$5+Kaivo!N26</f>
        <v>58.652999999999999</v>
      </c>
      <c r="N13" s="2">
        <f>N$5+Kaivo!O26</f>
        <v>66.519400000000005</v>
      </c>
      <c r="O13" s="2">
        <f>O$5+Kaivo!P26</f>
        <v>74.472899999999996</v>
      </c>
      <c r="P13" s="2">
        <f>P$5+Kaivo!Q26</f>
        <v>82.839299999999994</v>
      </c>
      <c r="Q13" s="2">
        <f>Q$5+Kaivo!R26</f>
        <v>91.318600000000004</v>
      </c>
      <c r="R13" s="2">
        <f>R$5+Kaivo!S26</f>
        <v>133.5737</v>
      </c>
      <c r="S13" s="2">
        <f>S$5+Kaivo!T26</f>
        <v>149.18299999999999</v>
      </c>
      <c r="T13" s="2">
        <f>T$5+Kaivo!U26</f>
        <v>136.1568</v>
      </c>
      <c r="U13" s="2">
        <f>U$5+Kaivo!V26</f>
        <v>150.6377</v>
      </c>
      <c r="V13" s="2">
        <f>V$5+Kaivo!W26</f>
        <v>165.33150000000001</v>
      </c>
      <c r="W13" s="2">
        <f>W$5+Kaivo!X26</f>
        <v>180.64819999999997</v>
      </c>
      <c r="X13" s="2">
        <f>X$5+Kaivo!Y26</f>
        <v>196.36199999999999</v>
      </c>
    </row>
  </sheetData>
  <mergeCells count="2">
    <mergeCell ref="A7:C7"/>
    <mergeCell ref="A8:C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J32" sqref="J3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7</vt:i4>
      </vt:variant>
    </vt:vector>
  </HeadingPairs>
  <TitlesOfParts>
    <vt:vector size="7" baseType="lpstr">
      <vt:lpstr>Painehäviö höyrystimessä</vt:lpstr>
      <vt:lpstr>Takaiskut</vt:lpstr>
      <vt:lpstr>Kiertopumput</vt:lpstr>
      <vt:lpstr>Kaivo</vt:lpstr>
      <vt:lpstr>Putkisto</vt:lpstr>
      <vt:lpstr>Kokonaispainehäviö</vt:lpstr>
      <vt:lpstr>Kaivovertailu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Tero</dc:creator>
  <cp:lastModifiedBy>Tero</cp:lastModifiedBy>
  <dcterms:created xsi:type="dcterms:W3CDTF">2014-02-20T04:12:51Z</dcterms:created>
  <dcterms:modified xsi:type="dcterms:W3CDTF">2014-02-26T12:38:49Z</dcterms:modified>
</cp:coreProperties>
</file>