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\Tiedostot\"/>
    </mc:Choice>
  </mc:AlternateContent>
  <xr:revisionPtr revIDLastSave="62" documentId="11_311790D080477F12251D625C2153EA71AE72DA2B" xr6:coauthVersionLast="45" xr6:coauthVersionMax="45" xr10:uidLastSave="{14905CDB-B966-47E3-80D4-F861DA8CDCC3}"/>
  <bookViews>
    <workbookView xWindow="-120" yWindow="-120" windowWidth="29040" windowHeight="15840" firstSheet="1" activeTab="1" xr2:uid="{00000000-000D-0000-FFFF-FFFF00000000}"/>
  </bookViews>
  <sheets>
    <sheet name="Taul1" sheetId="1" r:id="rId1"/>
    <sheet name="Taul2" sheetId="2" r:id="rId2"/>
    <sheet name="Taul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2" l="1"/>
  <c r="C8" i="2"/>
  <c r="C7" i="2"/>
  <c r="C6" i="2"/>
  <c r="C5" i="2"/>
  <c r="D10" i="2" l="1"/>
  <c r="D9" i="2" l="1"/>
  <c r="D8" i="2" l="1"/>
  <c r="D7" i="2" l="1"/>
  <c r="D6" i="2"/>
  <c r="D5" i="2"/>
  <c r="H20" i="1" l="1"/>
  <c r="F20" i="1"/>
  <c r="J20" i="1"/>
  <c r="F18" i="1" l="1"/>
  <c r="F19" i="1"/>
  <c r="H18" i="1"/>
  <c r="H19" i="1"/>
  <c r="J19" i="1"/>
  <c r="I20" i="1" s="1"/>
  <c r="J18" i="1"/>
  <c r="I19" i="1" l="1"/>
  <c r="F17" i="1"/>
  <c r="H17" i="1"/>
  <c r="J17" i="1"/>
  <c r="I18" i="1" s="1"/>
  <c r="J16" i="1"/>
  <c r="I17" i="1" s="1"/>
  <c r="H16" i="1"/>
  <c r="F16" i="1"/>
  <c r="F14" i="1" l="1"/>
  <c r="F15" i="1"/>
  <c r="H14" i="1"/>
  <c r="H15" i="1"/>
  <c r="J15" i="1"/>
  <c r="I16" i="1" s="1"/>
  <c r="I28" i="1" s="1"/>
  <c r="J14" i="1"/>
  <c r="I15" i="1" s="1"/>
  <c r="H13" i="1" l="1"/>
  <c r="F13" i="1"/>
  <c r="J13" i="1"/>
  <c r="I14" i="1" s="1"/>
  <c r="M5" i="1"/>
  <c r="M6" i="1"/>
  <c r="M7" i="1"/>
  <c r="M8" i="1"/>
  <c r="M9" i="1"/>
  <c r="M10" i="1"/>
  <c r="O13" i="1" l="1"/>
  <c r="J12" i="1" l="1"/>
  <c r="J11" i="1"/>
  <c r="I12" i="1" s="1"/>
  <c r="F11" i="1"/>
  <c r="F12" i="1"/>
  <c r="H11" i="1"/>
  <c r="H12" i="1"/>
  <c r="D12" i="1" l="1"/>
  <c r="L24" i="1"/>
  <c r="I13" i="1"/>
  <c r="D13" i="1" s="1"/>
  <c r="O12" i="1"/>
  <c r="O11" i="1"/>
  <c r="N26" i="1"/>
  <c r="U5" i="1"/>
  <c r="J10" i="1"/>
  <c r="I11" i="1" s="1"/>
  <c r="D11" i="1" s="1"/>
  <c r="J9" i="1"/>
  <c r="I10" i="1" s="1"/>
  <c r="J8" i="1"/>
  <c r="I9" i="1" s="1"/>
  <c r="H8" i="1"/>
  <c r="H9" i="1"/>
  <c r="H10" i="1"/>
  <c r="F8" i="1"/>
  <c r="F9" i="1"/>
  <c r="F10" i="1"/>
  <c r="D9" i="1" l="1"/>
  <c r="F26" i="1"/>
  <c r="O8" i="1"/>
  <c r="D10" i="1"/>
  <c r="O10" i="1"/>
  <c r="O9" i="1"/>
  <c r="F7" i="1"/>
  <c r="H7" i="1"/>
  <c r="J7" i="1"/>
  <c r="I8" i="1" s="1"/>
  <c r="D8" i="1" s="1"/>
  <c r="O7" i="1" l="1"/>
  <c r="F6" i="1"/>
  <c r="F5" i="1"/>
  <c r="H6" i="1"/>
  <c r="H5" i="1"/>
  <c r="J5" i="1"/>
  <c r="J6" i="1"/>
  <c r="I7" i="1" s="1"/>
  <c r="D7" i="1" s="1"/>
  <c r="H26" i="1" l="1"/>
  <c r="O6" i="1"/>
  <c r="O5" i="1"/>
  <c r="I6" i="1"/>
  <c r="D6" i="1" s="1"/>
  <c r="U6" i="1"/>
  <c r="J3" i="1"/>
  <c r="J4" i="1" l="1"/>
  <c r="I4" i="1" l="1"/>
  <c r="I5" i="1"/>
  <c r="I26" i="1" l="1"/>
  <c r="D5" i="1"/>
  <c r="D26" i="1" s="1"/>
</calcChain>
</file>

<file path=xl/sharedStrings.xml><?xml version="1.0" encoding="utf-8"?>
<sst xmlns="http://schemas.openxmlformats.org/spreadsheetml/2006/main" count="55" uniqueCount="55">
  <si>
    <t>Öljyn hinta €/l=</t>
  </si>
  <si>
    <t>1cm=30litraa</t>
  </si>
  <si>
    <t>LÄMMITYKSEEN €/kk</t>
  </si>
  <si>
    <t>ILP lukema</t>
  </si>
  <si>
    <t>ILP kulutus kWh</t>
  </si>
  <si>
    <t>Vastus lukema</t>
  </si>
  <si>
    <t>Vastus kulutus kWh</t>
  </si>
  <si>
    <t>Öljyn kulutus l</t>
  </si>
  <si>
    <t>Öljy/Litraa jäljellä</t>
  </si>
  <si>
    <t>Öljy/cm</t>
  </si>
  <si>
    <t>Sähkön keskihinta €/kWh</t>
  </si>
  <si>
    <t>Sähkön siirtohinta €/kWh</t>
  </si>
  <si>
    <t>Sähkön kokonaiskulutus kWh/kk</t>
  </si>
  <si>
    <t>%</t>
  </si>
  <si>
    <t>Säiliö täyteen 13.2. 1800litraa</t>
  </si>
  <si>
    <t>Alkutilanne 1.6.2015:</t>
  </si>
  <si>
    <t>ASTETTA</t>
  </si>
  <si>
    <t>ALKU</t>
  </si>
  <si>
    <t>LOPPU</t>
  </si>
  <si>
    <t>YHTEENSÄ</t>
  </si>
  <si>
    <t>Kesäkuu</t>
  </si>
  <si>
    <t>Heinäkuu</t>
  </si>
  <si>
    <t>Elokuu</t>
  </si>
  <si>
    <t>Syyskuu</t>
  </si>
  <si>
    <t>Lokakuu</t>
  </si>
  <si>
    <t>Lokakuussa ILP rikki, lämmitetty osittain öljyllä!</t>
  </si>
  <si>
    <t>Marraskuu</t>
  </si>
  <si>
    <t>Joulukuu</t>
  </si>
  <si>
    <t>Tammikuu</t>
  </si>
  <si>
    <t>Helmikuu</t>
  </si>
  <si>
    <t>Maaliskuu</t>
  </si>
  <si>
    <t>Huhtikuu</t>
  </si>
  <si>
    <t>Toukokuu</t>
  </si>
  <si>
    <t>LÄMMITYKSEEN YHTEENSÄ/VUOSI:</t>
  </si>
  <si>
    <t>LÄMMITYKSEEN YHTEENSÄ:</t>
  </si>
  <si>
    <t>LÄMMITYSÖLJYN MENEKKI LÄMMITYSKAUDELLA 2019-2020</t>
  </si>
  <si>
    <t>LT=Lämmitystarveluku</t>
  </si>
  <si>
    <t>Kuukausi</t>
  </si>
  <si>
    <t>mittarilukema</t>
  </si>
  <si>
    <t>Kulutus l/kk</t>
  </si>
  <si>
    <t>LT HML</t>
  </si>
  <si>
    <t>LT TRE</t>
  </si>
  <si>
    <t>VRT HML</t>
  </si>
  <si>
    <t>VRT TRE</t>
  </si>
  <si>
    <t>Lämmitystarve:</t>
  </si>
  <si>
    <t>Lahti-Hämeenlinna / 1</t>
  </si>
  <si>
    <t>Heinäkuu 2019</t>
  </si>
  <si>
    <t>Lahti-Hattula / 1,02</t>
  </si>
  <si>
    <t>Elokuu 2019</t>
  </si>
  <si>
    <t>Syyskuu 2019</t>
  </si>
  <si>
    <t>Lokakuu 2019</t>
  </si>
  <si>
    <t>Tampere-Akaa / 1,01</t>
  </si>
  <si>
    <t>Marraskuu 2019</t>
  </si>
  <si>
    <t>Tampere-Valkeakoski / 1,02</t>
  </si>
  <si>
    <t>Joulukuu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</si>
</sst>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left"/>
    </xf>
    <xf numFmtId="1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39"/>
  <sheetViews>
    <sheetView workbookViewId="0">
      <selection activeCell="D22" sqref="D22"/>
    </sheetView>
  </sheetViews>
  <sheetFormatPr defaultRowHeight="15" x14ac:dyDescent="0.25"/>
  <cols>
    <col min="1" max="1" width="8.28515625" customWidth="1"/>
    <col min="3" max="3" width="10.42578125" style="1" customWidth="1"/>
    <col min="4" max="4" width="18.28515625" customWidth="1"/>
    <col min="5" max="5" width="10.7109375" customWidth="1"/>
    <col min="6" max="6" width="17.85546875" customWidth="1"/>
    <col min="7" max="7" width="13.42578125" customWidth="1"/>
    <col min="8" max="8" width="20.42578125" customWidth="1"/>
    <col min="9" max="9" width="15.85546875" customWidth="1"/>
    <col min="10" max="10" width="16" customWidth="1"/>
    <col min="11" max="11" width="10" customWidth="1"/>
    <col min="12" max="13" width="22.7109375" customWidth="1"/>
    <col min="14" max="14" width="29.42578125" customWidth="1"/>
    <col min="15" max="16" width="8.85546875" customWidth="1"/>
  </cols>
  <sheetData>
    <row r="1" spans="2:21" x14ac:dyDescent="0.25">
      <c r="B1" s="4" t="s">
        <v>0</v>
      </c>
      <c r="C1" s="2">
        <v>0.79749999999999999</v>
      </c>
      <c r="D1" s="2"/>
      <c r="J1" t="s">
        <v>1</v>
      </c>
    </row>
    <row r="2" spans="2:21" x14ac:dyDescent="0.25">
      <c r="B2" s="3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/>
    </row>
    <row r="3" spans="2:21" x14ac:dyDescent="0.25">
      <c r="B3" s="1" t="s">
        <v>14</v>
      </c>
      <c r="E3" s="5"/>
      <c r="F3" s="5"/>
      <c r="G3" s="5"/>
      <c r="H3" s="5"/>
      <c r="I3" s="5"/>
      <c r="J3" s="5">
        <f>(100-K3)*30</f>
        <v>2910</v>
      </c>
      <c r="K3" s="5">
        <v>3</v>
      </c>
      <c r="L3" s="5"/>
      <c r="M3" s="5"/>
      <c r="N3" s="12"/>
      <c r="O3" s="5"/>
      <c r="P3" s="5"/>
    </row>
    <row r="4" spans="2:21" x14ac:dyDescent="0.25">
      <c r="B4" s="3" t="s">
        <v>15</v>
      </c>
      <c r="D4" s="11"/>
      <c r="E4" s="7">
        <v>1</v>
      </c>
      <c r="F4" s="7"/>
      <c r="G4" s="7">
        <v>45</v>
      </c>
      <c r="H4" s="7"/>
      <c r="I4" s="5">
        <f>J3-J4</f>
        <v>315</v>
      </c>
      <c r="J4" s="5">
        <f>(100-K4)*30</f>
        <v>2595</v>
      </c>
      <c r="K4" s="5">
        <v>13.5</v>
      </c>
      <c r="L4" s="5"/>
      <c r="M4" s="5"/>
      <c r="N4" s="12"/>
      <c r="O4" s="5"/>
      <c r="P4" s="5"/>
      <c r="R4" t="s">
        <v>16</v>
      </c>
      <c r="S4" s="1" t="s">
        <v>17</v>
      </c>
      <c r="T4" s="1" t="s">
        <v>18</v>
      </c>
      <c r="U4" s="2" t="s">
        <v>19</v>
      </c>
    </row>
    <row r="5" spans="2:21" x14ac:dyDescent="0.25">
      <c r="B5" s="10" t="s">
        <v>20</v>
      </c>
      <c r="C5" s="10">
        <v>42186</v>
      </c>
      <c r="D5" s="11">
        <f>H5*(L5+M5)+I5*C1</f>
        <v>23.5679269814433</v>
      </c>
      <c r="E5" s="5">
        <v>2</v>
      </c>
      <c r="F5" s="9">
        <f>E5-E4</f>
        <v>1</v>
      </c>
      <c r="G5" s="5">
        <v>178</v>
      </c>
      <c r="H5" s="5">
        <f>G5-G4</f>
        <v>133</v>
      </c>
      <c r="I5" s="5">
        <f t="shared" ref="I5:I20" si="0">J4-J5</f>
        <v>15</v>
      </c>
      <c r="J5" s="5">
        <f t="shared" ref="J5:J20" si="1">(100-K5)*30</f>
        <v>2580</v>
      </c>
      <c r="K5" s="5">
        <v>14</v>
      </c>
      <c r="L5" s="5">
        <v>2.3221649484536099E-2</v>
      </c>
      <c r="M5" s="5">
        <f>(3.61+2.79372)/100</f>
        <v>6.4037200000000002E-2</v>
      </c>
      <c r="N5" s="12">
        <v>388</v>
      </c>
      <c r="O5" s="13">
        <f>(H5/N5)*100</f>
        <v>34.27835051546392</v>
      </c>
      <c r="P5" s="5"/>
      <c r="R5">
        <v>80</v>
      </c>
      <c r="S5" s="1">
        <v>17</v>
      </c>
      <c r="T5" s="1">
        <v>45</v>
      </c>
      <c r="U5" s="2">
        <f>T5-S5</f>
        <v>28</v>
      </c>
    </row>
    <row r="6" spans="2:21" x14ac:dyDescent="0.25">
      <c r="B6" s="1" t="s">
        <v>21</v>
      </c>
      <c r="C6" s="10">
        <v>42217</v>
      </c>
      <c r="D6" s="11">
        <f>H6*(L6+M6)+I6*C1</f>
        <v>25.579920025418062</v>
      </c>
      <c r="E6" s="5">
        <v>13</v>
      </c>
      <c r="F6" s="9">
        <f>E6-E5</f>
        <v>11</v>
      </c>
      <c r="G6" s="5">
        <v>195</v>
      </c>
      <c r="H6" s="5">
        <f>G6-G5</f>
        <v>17</v>
      </c>
      <c r="I6" s="5">
        <f t="shared" si="0"/>
        <v>30</v>
      </c>
      <c r="J6" s="5">
        <f t="shared" si="1"/>
        <v>2550</v>
      </c>
      <c r="K6" s="5">
        <v>15</v>
      </c>
      <c r="L6" s="5">
        <v>3.3311036789297699E-2</v>
      </c>
      <c r="M6" s="5">
        <f t="shared" ref="M6:M10" si="2">(3.61+2.79372)/100</f>
        <v>6.4037200000000002E-2</v>
      </c>
      <c r="N6" s="12">
        <v>299</v>
      </c>
      <c r="O6" s="13">
        <f t="shared" ref="O6:O7" si="3">(H6/N6)*100</f>
        <v>5.6856187290969897</v>
      </c>
      <c r="P6" s="5"/>
      <c r="R6">
        <v>60</v>
      </c>
      <c r="S6" s="1">
        <v>91</v>
      </c>
      <c r="T6" s="1">
        <v>109</v>
      </c>
      <c r="U6" s="2">
        <f>T6-S6</f>
        <v>18</v>
      </c>
    </row>
    <row r="7" spans="2:21" x14ac:dyDescent="0.25">
      <c r="B7" s="1" t="s">
        <v>22</v>
      </c>
      <c r="C7" s="10">
        <v>42248</v>
      </c>
      <c r="D7" s="11">
        <f>H7*(L7+M7)+I7*C1</f>
        <v>46.53710335081967</v>
      </c>
      <c r="E7" s="5">
        <v>26</v>
      </c>
      <c r="F7" s="9">
        <f>E7-E6</f>
        <v>13</v>
      </c>
      <c r="G7" s="5">
        <v>302</v>
      </c>
      <c r="H7" s="5">
        <f>G7-G6</f>
        <v>107</v>
      </c>
      <c r="I7" s="5">
        <f t="shared" si="0"/>
        <v>45</v>
      </c>
      <c r="J7" s="5">
        <f t="shared" si="1"/>
        <v>2505</v>
      </c>
      <c r="K7" s="5">
        <v>16.5</v>
      </c>
      <c r="L7" s="5">
        <v>3.5491803278688498E-2</v>
      </c>
      <c r="M7" s="5">
        <f t="shared" si="2"/>
        <v>6.4037200000000002E-2</v>
      </c>
      <c r="N7" s="12">
        <v>366</v>
      </c>
      <c r="O7" s="13">
        <f t="shared" si="3"/>
        <v>29.234972677595628</v>
      </c>
      <c r="P7" s="5"/>
      <c r="S7" s="1"/>
      <c r="T7" s="1"/>
      <c r="U7" s="2"/>
    </row>
    <row r="8" spans="2:21" x14ac:dyDescent="0.25">
      <c r="B8" s="1" t="s">
        <v>23</v>
      </c>
      <c r="C8" s="10">
        <v>42278</v>
      </c>
      <c r="D8" s="11">
        <f>(H8*(L8+M8))+(I8*C1)+(F8*(L8+M8))</f>
        <v>47.234313088435385</v>
      </c>
      <c r="E8" s="5">
        <v>112</v>
      </c>
      <c r="F8" s="14">
        <f t="shared" ref="F8:F20" si="4">E8-E7</f>
        <v>86</v>
      </c>
      <c r="G8" s="5">
        <v>326</v>
      </c>
      <c r="H8" s="5">
        <f t="shared" ref="H8:H20" si="5">G8-G7</f>
        <v>24</v>
      </c>
      <c r="I8" s="5">
        <f t="shared" si="0"/>
        <v>45</v>
      </c>
      <c r="J8" s="5">
        <f t="shared" si="1"/>
        <v>2460</v>
      </c>
      <c r="K8" s="5">
        <v>18</v>
      </c>
      <c r="L8" s="5">
        <v>3.9115646258503403E-2</v>
      </c>
      <c r="M8" s="5">
        <f t="shared" si="2"/>
        <v>6.4037200000000002E-2</v>
      </c>
      <c r="N8" s="12">
        <v>294</v>
      </c>
      <c r="O8" s="13">
        <f>((F8+H8)/N8)*100</f>
        <v>37.414965986394563</v>
      </c>
      <c r="P8" s="5"/>
      <c r="U8" s="8"/>
    </row>
    <row r="9" spans="2:21" x14ac:dyDescent="0.25">
      <c r="B9" s="1" t="s">
        <v>24</v>
      </c>
      <c r="C9" s="10">
        <v>42309</v>
      </c>
      <c r="D9" s="11">
        <f>(H9*(L9+M9))+(I9*C1)+(F9*(L9+M9))</f>
        <v>71.825397387472989</v>
      </c>
      <c r="E9" s="5">
        <v>127</v>
      </c>
      <c r="F9" s="14">
        <f t="shared" si="4"/>
        <v>15</v>
      </c>
      <c r="G9" s="5">
        <v>425</v>
      </c>
      <c r="H9" s="5">
        <f t="shared" si="5"/>
        <v>99</v>
      </c>
      <c r="I9" s="5">
        <f t="shared" si="0"/>
        <v>75</v>
      </c>
      <c r="J9" s="5">
        <f t="shared" si="1"/>
        <v>2385</v>
      </c>
      <c r="K9" s="5">
        <v>20.5</v>
      </c>
      <c r="L9" s="5">
        <v>4.1339092872570198E-2</v>
      </c>
      <c r="M9" s="5">
        <f t="shared" si="2"/>
        <v>6.4037200000000002E-2</v>
      </c>
      <c r="N9" s="12">
        <v>463</v>
      </c>
      <c r="O9" s="13">
        <f>((F9+H9)/N9)*100</f>
        <v>24.622030237580994</v>
      </c>
      <c r="P9" s="12" t="s">
        <v>25</v>
      </c>
      <c r="U9" s="8"/>
    </row>
    <row r="10" spans="2:21" x14ac:dyDescent="0.25">
      <c r="B10" s="1" t="s">
        <v>26</v>
      </c>
      <c r="C10" s="10">
        <v>42339</v>
      </c>
      <c r="D10" s="11">
        <f>(H10*(L10+M10))+(I10*C1)+(F10*(L10+M10))</f>
        <v>56.678050459259254</v>
      </c>
      <c r="E10" s="5">
        <v>299</v>
      </c>
      <c r="F10" s="14">
        <f t="shared" si="4"/>
        <v>172</v>
      </c>
      <c r="G10" s="5">
        <v>449</v>
      </c>
      <c r="H10" s="5">
        <f t="shared" si="5"/>
        <v>24</v>
      </c>
      <c r="I10" s="5">
        <f t="shared" si="0"/>
        <v>45</v>
      </c>
      <c r="J10" s="5">
        <f t="shared" si="1"/>
        <v>2340</v>
      </c>
      <c r="K10" s="5">
        <v>22</v>
      </c>
      <c r="L10" s="5">
        <v>4.2037037037036998E-2</v>
      </c>
      <c r="M10" s="5">
        <f t="shared" si="2"/>
        <v>6.4037200000000002E-2</v>
      </c>
      <c r="N10" s="12">
        <v>540</v>
      </c>
      <c r="O10" s="13">
        <f t="shared" ref="O10:O13" si="6">((F10+H10)/N10)*100</f>
        <v>36.296296296296298</v>
      </c>
      <c r="P10" s="5"/>
      <c r="U10" s="8"/>
    </row>
    <row r="11" spans="2:21" x14ac:dyDescent="0.25">
      <c r="B11" s="1" t="s">
        <v>27</v>
      </c>
      <c r="C11" s="10">
        <v>42370</v>
      </c>
      <c r="D11" s="11">
        <f>(H11*(L11+M11))+(I11*C1)+(F11*(L11+M11))</f>
        <v>93.046533218795901</v>
      </c>
      <c r="E11" s="5">
        <v>560</v>
      </c>
      <c r="F11" s="14">
        <f t="shared" si="4"/>
        <v>261</v>
      </c>
      <c r="G11" s="5">
        <v>523</v>
      </c>
      <c r="H11" s="5">
        <f t="shared" si="5"/>
        <v>74</v>
      </c>
      <c r="I11" s="5">
        <f t="shared" si="0"/>
        <v>75</v>
      </c>
      <c r="J11" s="5">
        <f t="shared" si="1"/>
        <v>2265</v>
      </c>
      <c r="K11" s="5">
        <v>24.5</v>
      </c>
      <c r="L11" s="5">
        <v>3.5168869309838501E-2</v>
      </c>
      <c r="M11" s="5">
        <v>6.4037200000000002E-2</v>
      </c>
      <c r="N11" s="12">
        <v>681</v>
      </c>
      <c r="O11" s="13">
        <f t="shared" si="6"/>
        <v>49.19236417033774</v>
      </c>
      <c r="P11" s="5"/>
      <c r="U11" s="8"/>
    </row>
    <row r="12" spans="2:21" x14ac:dyDescent="0.25">
      <c r="B12" s="1" t="s">
        <v>28</v>
      </c>
      <c r="C12" s="10">
        <v>42401</v>
      </c>
      <c r="D12" s="11">
        <f>(H12*(L12+M12))+(I12*C1)+(F12*(L12+M12))</f>
        <v>187.76616320655737</v>
      </c>
      <c r="E12" s="5">
        <v>703</v>
      </c>
      <c r="F12" s="14">
        <f t="shared" si="4"/>
        <v>143</v>
      </c>
      <c r="G12" s="5">
        <v>573</v>
      </c>
      <c r="H12" s="5">
        <f t="shared" si="5"/>
        <v>50</v>
      </c>
      <c r="I12" s="5">
        <f t="shared" si="0"/>
        <v>210</v>
      </c>
      <c r="J12" s="5">
        <f t="shared" si="1"/>
        <v>2055</v>
      </c>
      <c r="K12" s="5">
        <v>31.5</v>
      </c>
      <c r="L12" s="5">
        <v>4.1098360655737701E-2</v>
      </c>
      <c r="M12" s="5">
        <v>6.4037200000000002E-2</v>
      </c>
      <c r="N12" s="12">
        <v>610</v>
      </c>
      <c r="O12" s="13">
        <f t="shared" si="6"/>
        <v>31.639344262295083</v>
      </c>
      <c r="P12" s="5"/>
      <c r="U12" s="8"/>
    </row>
    <row r="13" spans="2:21" x14ac:dyDescent="0.25">
      <c r="B13" s="1" t="s">
        <v>29</v>
      </c>
      <c r="C13" s="10">
        <v>42430</v>
      </c>
      <c r="D13" s="11">
        <f>(H13*(L13+M13))+(I13*C1)+(F13*(L13+M13))</f>
        <v>93.397777782215286</v>
      </c>
      <c r="E13" s="5">
        <v>1045</v>
      </c>
      <c r="F13" s="14">
        <f t="shared" si="4"/>
        <v>342</v>
      </c>
      <c r="G13" s="5">
        <v>573</v>
      </c>
      <c r="H13" s="5">
        <f t="shared" si="5"/>
        <v>0</v>
      </c>
      <c r="I13" s="5">
        <f t="shared" si="0"/>
        <v>75</v>
      </c>
      <c r="J13" s="5">
        <f t="shared" si="1"/>
        <v>1980</v>
      </c>
      <c r="K13" s="5">
        <v>34</v>
      </c>
      <c r="L13" s="5">
        <v>3.41653666146646E-2</v>
      </c>
      <c r="M13" s="5">
        <v>6.4037200000000002E-2</v>
      </c>
      <c r="N13" s="12">
        <v>641</v>
      </c>
      <c r="O13" s="13">
        <f t="shared" si="6"/>
        <v>53.354134165366617</v>
      </c>
      <c r="P13" s="5"/>
      <c r="U13" s="8"/>
    </row>
    <row r="14" spans="2:21" x14ac:dyDescent="0.25">
      <c r="B14" s="1" t="s">
        <v>30</v>
      </c>
      <c r="C14" s="10">
        <v>42461</v>
      </c>
      <c r="D14" s="11"/>
      <c r="E14" s="5">
        <v>1349</v>
      </c>
      <c r="F14" s="14">
        <f t="shared" si="4"/>
        <v>304</v>
      </c>
      <c r="G14" s="5">
        <v>598</v>
      </c>
      <c r="H14" s="5">
        <f t="shared" si="5"/>
        <v>25</v>
      </c>
      <c r="I14" s="5">
        <f t="shared" si="0"/>
        <v>45</v>
      </c>
      <c r="J14" s="5">
        <f t="shared" si="1"/>
        <v>1935</v>
      </c>
      <c r="K14" s="5">
        <v>35.5</v>
      </c>
      <c r="L14" s="5"/>
      <c r="M14" s="5"/>
      <c r="N14" s="12"/>
      <c r="O14" s="13"/>
      <c r="P14" s="5"/>
      <c r="U14" s="8"/>
    </row>
    <row r="15" spans="2:21" x14ac:dyDescent="0.25">
      <c r="B15" s="1" t="s">
        <v>31</v>
      </c>
      <c r="C15" s="10">
        <v>42491</v>
      </c>
      <c r="D15" s="11"/>
      <c r="E15" s="5">
        <v>1492</v>
      </c>
      <c r="F15" s="14">
        <f t="shared" si="4"/>
        <v>143</v>
      </c>
      <c r="G15" s="5">
        <v>598</v>
      </c>
      <c r="H15" s="5">
        <f t="shared" si="5"/>
        <v>0</v>
      </c>
      <c r="I15" s="5">
        <f t="shared" si="0"/>
        <v>30</v>
      </c>
      <c r="J15" s="5">
        <f t="shared" si="1"/>
        <v>1905</v>
      </c>
      <c r="K15" s="5">
        <v>36.5</v>
      </c>
      <c r="L15" s="5"/>
      <c r="M15" s="5"/>
      <c r="N15" s="12"/>
      <c r="O15" s="13"/>
      <c r="P15" s="5"/>
      <c r="U15" s="8"/>
    </row>
    <row r="16" spans="2:21" x14ac:dyDescent="0.25">
      <c r="B16" s="1" t="s">
        <v>32</v>
      </c>
      <c r="C16" s="10">
        <v>42522</v>
      </c>
      <c r="D16" s="11"/>
      <c r="E16" s="5">
        <v>1501</v>
      </c>
      <c r="F16" s="14">
        <f t="shared" si="4"/>
        <v>9</v>
      </c>
      <c r="G16" s="5">
        <v>598</v>
      </c>
      <c r="H16" s="5">
        <f t="shared" si="5"/>
        <v>0</v>
      </c>
      <c r="I16" s="5">
        <f t="shared" si="0"/>
        <v>45</v>
      </c>
      <c r="J16" s="5">
        <f t="shared" si="1"/>
        <v>1860</v>
      </c>
      <c r="K16" s="5">
        <v>38</v>
      </c>
      <c r="L16" s="5"/>
      <c r="M16" s="5"/>
      <c r="N16" s="12"/>
      <c r="O16" s="13"/>
      <c r="P16" s="5"/>
    </row>
    <row r="17" spans="2:16" x14ac:dyDescent="0.25">
      <c r="B17" s="1"/>
      <c r="C17" s="10">
        <v>42644</v>
      </c>
      <c r="D17" s="11"/>
      <c r="E17" s="5">
        <v>1533</v>
      </c>
      <c r="F17" s="9">
        <f t="shared" si="4"/>
        <v>32</v>
      </c>
      <c r="G17" s="5">
        <v>598</v>
      </c>
      <c r="H17" s="5">
        <f t="shared" si="5"/>
        <v>0</v>
      </c>
      <c r="I17" s="5">
        <f t="shared" si="0"/>
        <v>150</v>
      </c>
      <c r="J17" s="5">
        <f t="shared" si="1"/>
        <v>1710</v>
      </c>
      <c r="K17" s="5">
        <v>43</v>
      </c>
      <c r="L17" s="5"/>
      <c r="M17" s="5"/>
      <c r="N17" s="12"/>
      <c r="O17" s="13"/>
      <c r="P17" s="5"/>
    </row>
    <row r="18" spans="2:16" x14ac:dyDescent="0.25">
      <c r="B18" s="1"/>
      <c r="C18" s="10">
        <v>42697</v>
      </c>
      <c r="D18" s="11"/>
      <c r="E18" s="5">
        <v>1930</v>
      </c>
      <c r="F18" s="14">
        <f t="shared" si="4"/>
        <v>397</v>
      </c>
      <c r="G18" s="5">
        <v>668</v>
      </c>
      <c r="H18" s="5">
        <f t="shared" si="5"/>
        <v>70</v>
      </c>
      <c r="I18" s="5">
        <f t="shared" si="0"/>
        <v>90</v>
      </c>
      <c r="J18" s="5">
        <f t="shared" si="1"/>
        <v>1620</v>
      </c>
      <c r="K18" s="5">
        <v>46</v>
      </c>
      <c r="L18" s="5"/>
      <c r="M18" s="5"/>
      <c r="N18" s="12"/>
      <c r="O18" s="13"/>
      <c r="P18" s="5"/>
    </row>
    <row r="19" spans="2:16" x14ac:dyDescent="0.25">
      <c r="B19" s="1"/>
      <c r="C19" s="10">
        <v>42752</v>
      </c>
      <c r="D19" s="11"/>
      <c r="E19" s="5">
        <v>2469</v>
      </c>
      <c r="F19" s="14">
        <f t="shared" si="4"/>
        <v>539</v>
      </c>
      <c r="G19" s="5">
        <v>779</v>
      </c>
      <c r="H19" s="5">
        <f t="shared" si="5"/>
        <v>111</v>
      </c>
      <c r="I19" s="5">
        <f t="shared" si="0"/>
        <v>180</v>
      </c>
      <c r="J19" s="5">
        <f t="shared" si="1"/>
        <v>1440</v>
      </c>
      <c r="K19" s="5">
        <v>52</v>
      </c>
      <c r="L19" s="5"/>
      <c r="M19" s="5"/>
      <c r="N19" s="12"/>
      <c r="O19" s="13"/>
      <c r="P19" s="5"/>
    </row>
    <row r="20" spans="2:16" x14ac:dyDescent="0.25">
      <c r="B20" s="1"/>
      <c r="C20" s="10">
        <v>42862</v>
      </c>
      <c r="D20" s="11"/>
      <c r="E20" s="5">
        <v>3328</v>
      </c>
      <c r="F20" s="14">
        <f t="shared" si="4"/>
        <v>859</v>
      </c>
      <c r="G20" s="5">
        <v>779</v>
      </c>
      <c r="H20" s="5">
        <f t="shared" si="5"/>
        <v>0</v>
      </c>
      <c r="I20" s="5">
        <f t="shared" si="0"/>
        <v>240</v>
      </c>
      <c r="J20" s="5">
        <f t="shared" si="1"/>
        <v>1200</v>
      </c>
      <c r="K20" s="5">
        <v>60</v>
      </c>
      <c r="L20" s="5"/>
      <c r="M20" s="5"/>
      <c r="N20" s="12"/>
      <c r="O20" s="13"/>
      <c r="P20" s="5"/>
    </row>
    <row r="21" spans="2:16" x14ac:dyDescent="0.25">
      <c r="B21" s="1"/>
      <c r="D21" s="11"/>
      <c r="E21" s="5"/>
      <c r="F21" s="5"/>
      <c r="G21" s="5"/>
      <c r="H21" s="5"/>
      <c r="I21" s="5"/>
      <c r="J21" s="5"/>
      <c r="K21" s="5"/>
      <c r="L21" s="5"/>
      <c r="M21" s="5"/>
      <c r="N21" s="12"/>
      <c r="O21" s="13"/>
      <c r="P21" s="5"/>
    </row>
    <row r="22" spans="2:16" x14ac:dyDescent="0.25">
      <c r="B22" s="1"/>
      <c r="D22" s="11"/>
      <c r="E22" s="5"/>
      <c r="F22" s="5"/>
      <c r="G22" s="5"/>
      <c r="H22" s="5"/>
      <c r="I22" s="5"/>
      <c r="J22" s="5"/>
      <c r="K22" s="5"/>
      <c r="L22" s="5"/>
      <c r="M22" s="5"/>
      <c r="N22" s="12"/>
      <c r="O22" s="13"/>
      <c r="P22" s="5"/>
    </row>
    <row r="23" spans="2:16" x14ac:dyDescent="0.25">
      <c r="B23" s="1"/>
      <c r="D23" s="11"/>
      <c r="E23" s="5"/>
      <c r="F23" s="5"/>
      <c r="G23" s="5"/>
      <c r="H23" s="5"/>
      <c r="I23" s="5"/>
      <c r="J23" s="5"/>
      <c r="K23" s="5"/>
      <c r="L23" s="5"/>
      <c r="M23" s="5"/>
      <c r="N23" s="12"/>
      <c r="O23" s="13"/>
      <c r="P23" s="5"/>
    </row>
    <row r="24" spans="2:16" x14ac:dyDescent="0.25">
      <c r="B24" s="1"/>
      <c r="D24" s="11"/>
      <c r="E24" s="5"/>
      <c r="F24" s="5"/>
      <c r="G24" s="5"/>
      <c r="H24" s="5"/>
      <c r="I24" s="5"/>
      <c r="J24" s="5"/>
      <c r="K24" s="5"/>
      <c r="L24" s="5">
        <f>J12-J19</f>
        <v>615</v>
      </c>
      <c r="M24" s="5"/>
      <c r="N24" s="12"/>
      <c r="O24" s="13"/>
      <c r="P24" s="5"/>
    </row>
    <row r="25" spans="2:16" x14ac:dyDescent="0.25">
      <c r="B25" s="1"/>
      <c r="D25" s="11"/>
      <c r="E25" s="5"/>
      <c r="F25" s="5"/>
      <c r="G25" s="5"/>
      <c r="H25" s="5"/>
      <c r="I25" s="5"/>
      <c r="J25" s="5"/>
      <c r="K25" s="5"/>
      <c r="L25" s="5"/>
      <c r="M25" s="5"/>
      <c r="N25" s="12"/>
      <c r="O25" s="13"/>
      <c r="P25" s="5"/>
    </row>
    <row r="26" spans="2:16" x14ac:dyDescent="0.25">
      <c r="B26" s="1"/>
      <c r="C26" s="16" t="s">
        <v>33</v>
      </c>
      <c r="D26" s="15">
        <f>SUM(D5:D16)</f>
        <v>645.6331855004172</v>
      </c>
      <c r="E26" s="5"/>
      <c r="F26" s="5">
        <f>SUM(F8:F16)</f>
        <v>1475</v>
      </c>
      <c r="G26" s="5"/>
      <c r="H26" s="5">
        <f>SUM(H5:H16)</f>
        <v>553</v>
      </c>
      <c r="I26" s="5">
        <f>SUM(I5:I16)</f>
        <v>735</v>
      </c>
      <c r="J26" s="5"/>
      <c r="K26" s="5"/>
      <c r="L26" s="5"/>
      <c r="M26" s="5"/>
      <c r="N26" s="12">
        <f>SUM(N5:N16)</f>
        <v>4282</v>
      </c>
      <c r="O26" s="13"/>
      <c r="P26" s="5"/>
    </row>
    <row r="27" spans="2:16" x14ac:dyDescent="0.25">
      <c r="B27" s="1"/>
      <c r="C27" s="16" t="s">
        <v>34</v>
      </c>
      <c r="D27" s="11"/>
      <c r="E27" s="5"/>
      <c r="F27" s="5"/>
      <c r="G27" s="5"/>
      <c r="H27" s="5"/>
      <c r="I27" s="5"/>
      <c r="J27" s="5"/>
      <c r="K27" s="4"/>
      <c r="L27" s="25"/>
      <c r="M27" s="25"/>
      <c r="N27" s="12"/>
      <c r="O27" s="13"/>
      <c r="P27" s="5"/>
    </row>
    <row r="28" spans="2:16" x14ac:dyDescent="0.25">
      <c r="B28" s="1"/>
      <c r="D28" s="11"/>
      <c r="E28" s="5"/>
      <c r="F28" s="5"/>
      <c r="G28" s="5"/>
      <c r="H28" s="5"/>
      <c r="I28" s="5">
        <f>SUM(I16:I20)</f>
        <v>705</v>
      </c>
      <c r="J28" s="5"/>
      <c r="K28" s="5"/>
      <c r="L28" s="26"/>
      <c r="M28" s="26"/>
      <c r="N28" s="12"/>
      <c r="O28" s="13"/>
      <c r="P28" s="5"/>
    </row>
    <row r="29" spans="2:16" x14ac:dyDescent="0.25">
      <c r="B29" s="1"/>
      <c r="D29" s="11"/>
      <c r="E29" s="5"/>
      <c r="F29" s="5"/>
      <c r="G29" s="5"/>
      <c r="H29" s="5"/>
      <c r="I29" s="5"/>
      <c r="J29" s="5"/>
      <c r="K29" s="5"/>
      <c r="L29" s="5"/>
      <c r="M29" s="5"/>
      <c r="N29" s="12"/>
      <c r="O29" s="13"/>
      <c r="P29" s="5"/>
    </row>
    <row r="30" spans="2:16" x14ac:dyDescent="0.25">
      <c r="B30" s="1"/>
      <c r="D30" s="11"/>
      <c r="E30" s="5"/>
      <c r="F30" s="5"/>
      <c r="G30" s="5"/>
      <c r="H30" s="5"/>
      <c r="I30" s="5"/>
      <c r="J30" s="5"/>
      <c r="K30" s="5"/>
      <c r="L30" s="5"/>
      <c r="M30" s="5"/>
      <c r="N30" s="12"/>
      <c r="O30" s="13"/>
      <c r="P30" s="5"/>
    </row>
    <row r="31" spans="2:16" x14ac:dyDescent="0.25">
      <c r="B31" s="1"/>
      <c r="E31" s="5"/>
      <c r="F31" s="5"/>
      <c r="G31" s="5"/>
      <c r="H31" s="5"/>
      <c r="I31" s="5"/>
      <c r="J31" s="5"/>
      <c r="K31" s="5"/>
      <c r="L31" s="5"/>
      <c r="M31" s="12"/>
      <c r="N31" s="12"/>
      <c r="O31" s="13"/>
      <c r="P31" s="5"/>
    </row>
    <row r="32" spans="2:16" x14ac:dyDescent="0.25">
      <c r="B32" s="1"/>
      <c r="E32" s="5"/>
      <c r="F32" s="5"/>
      <c r="G32" s="5"/>
      <c r="H32" s="5"/>
      <c r="I32" s="5"/>
      <c r="J32" s="5"/>
      <c r="K32" s="5"/>
      <c r="L32" s="5"/>
      <c r="M32" s="5"/>
      <c r="N32" s="12"/>
      <c r="O32" s="13"/>
      <c r="P32" s="5"/>
    </row>
    <row r="33" spans="2:16" x14ac:dyDescent="0.25">
      <c r="B33" s="1"/>
      <c r="E33" s="5"/>
      <c r="F33" s="5"/>
      <c r="G33" s="5"/>
      <c r="H33" s="5"/>
      <c r="I33" s="5"/>
      <c r="J33" s="5"/>
      <c r="K33" s="5"/>
      <c r="L33" s="5"/>
      <c r="M33" s="5"/>
      <c r="N33" s="12"/>
      <c r="O33" s="13"/>
      <c r="P33" s="5"/>
    </row>
    <row r="34" spans="2:16" x14ac:dyDescent="0.25">
      <c r="E34" s="5"/>
      <c r="F34" s="5"/>
      <c r="G34" s="5"/>
      <c r="H34" s="5"/>
      <c r="I34" s="2"/>
      <c r="J34" s="5"/>
      <c r="K34" s="5"/>
      <c r="L34" s="5"/>
      <c r="M34" s="5"/>
      <c r="N34" s="12"/>
      <c r="O34" s="13"/>
      <c r="P34" s="5"/>
    </row>
    <row r="35" spans="2:16" x14ac:dyDescent="0.25">
      <c r="E35" s="5"/>
      <c r="F35" s="5"/>
      <c r="G35" s="5"/>
      <c r="H35" s="5"/>
      <c r="I35" s="5"/>
      <c r="J35" s="5"/>
      <c r="K35" s="5"/>
      <c r="L35" s="5"/>
      <c r="M35" s="5"/>
      <c r="N35" s="12"/>
      <c r="O35" s="13"/>
      <c r="P35" s="5"/>
    </row>
    <row r="36" spans="2:16" x14ac:dyDescent="0.25">
      <c r="E36" s="5"/>
      <c r="F36" s="5"/>
      <c r="G36" s="5"/>
      <c r="H36" s="5"/>
      <c r="I36" s="5"/>
      <c r="J36" s="5"/>
      <c r="K36" s="5"/>
      <c r="L36" s="5"/>
      <c r="M36" s="5"/>
      <c r="N36" s="12"/>
      <c r="O36" s="13"/>
      <c r="P36" s="5"/>
    </row>
    <row r="37" spans="2:16" x14ac:dyDescent="0.25">
      <c r="E37" s="5"/>
      <c r="F37" s="5"/>
      <c r="G37" s="5"/>
      <c r="H37" s="5"/>
      <c r="I37" s="5"/>
      <c r="J37" s="5"/>
      <c r="K37" s="5"/>
      <c r="L37" s="5"/>
      <c r="M37" s="5"/>
      <c r="N37" s="12"/>
      <c r="O37" s="5"/>
      <c r="P37" s="5"/>
    </row>
    <row r="38" spans="2:16" x14ac:dyDescent="0.25">
      <c r="E38" s="5"/>
      <c r="F38" s="5"/>
      <c r="G38" s="5"/>
      <c r="H38" s="5"/>
      <c r="I38" s="5"/>
      <c r="J38" s="5"/>
      <c r="K38" s="5"/>
      <c r="L38" s="6"/>
      <c r="M38" s="6"/>
      <c r="N38" s="12"/>
      <c r="O38" s="6"/>
      <c r="P38" s="6"/>
    </row>
    <row r="39" spans="2:16" x14ac:dyDescent="0.25">
      <c r="E39" s="5"/>
      <c r="F39" s="5"/>
      <c r="G39" s="5"/>
      <c r="H39" s="5"/>
      <c r="I39" s="5"/>
      <c r="J39" s="5"/>
      <c r="K39" s="5"/>
      <c r="L39" s="6"/>
      <c r="M39" s="6"/>
      <c r="N39" s="6"/>
      <c r="O39" s="6"/>
      <c r="P39" s="6"/>
    </row>
  </sheetData>
  <mergeCells count="1">
    <mergeCell ref="L28:M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26"/>
  <sheetViews>
    <sheetView tabSelected="1" topLeftCell="B1" workbookViewId="0">
      <selection activeCell="B11" sqref="B11"/>
    </sheetView>
  </sheetViews>
  <sheetFormatPr defaultRowHeight="15" x14ac:dyDescent="0.25"/>
  <cols>
    <col min="1" max="1" width="6.28515625" customWidth="1"/>
    <col min="2" max="2" width="19.85546875" style="18" customWidth="1"/>
    <col min="3" max="3" width="12.7109375" style="1" customWidth="1"/>
    <col min="4" max="4" width="12.28515625" style="1" customWidth="1"/>
    <col min="5" max="8" width="8.85546875" style="1" customWidth="1"/>
    <col min="9" max="9" width="20.140625" style="1" customWidth="1"/>
    <col min="10" max="11" width="8.85546875" style="1" customWidth="1"/>
    <col min="12" max="13" width="8.85546875" customWidth="1"/>
    <col min="14" max="14" width="18.42578125" customWidth="1"/>
  </cols>
  <sheetData>
    <row r="2" spans="2:15" x14ac:dyDescent="0.25">
      <c r="B2" s="17" t="s">
        <v>35</v>
      </c>
    </row>
    <row r="3" spans="2:15" x14ac:dyDescent="0.25">
      <c r="B3" s="17"/>
      <c r="E3" s="1" t="s">
        <v>36</v>
      </c>
    </row>
    <row r="4" spans="2:15" x14ac:dyDescent="0.25">
      <c r="B4" s="19" t="s">
        <v>37</v>
      </c>
      <c r="C4" s="2" t="s">
        <v>38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20" t="s">
        <v>44</v>
      </c>
      <c r="J4" t="s">
        <v>45</v>
      </c>
      <c r="K4"/>
      <c r="N4" s="23"/>
      <c r="O4" s="24"/>
    </row>
    <row r="5" spans="2:15" x14ac:dyDescent="0.25">
      <c r="B5" s="18" t="s">
        <v>46</v>
      </c>
      <c r="C5" s="21">
        <f>42.68*1.05141534948013</f>
        <v>44.874407115811948</v>
      </c>
      <c r="D5" s="21">
        <f>C5</f>
        <v>44.874407115811948</v>
      </c>
      <c r="E5" s="22">
        <v>11</v>
      </c>
      <c r="F5" s="22">
        <v>11</v>
      </c>
      <c r="G5" s="22">
        <v>4</v>
      </c>
      <c r="H5" s="22">
        <v>5</v>
      </c>
      <c r="I5"/>
      <c r="J5" t="s">
        <v>47</v>
      </c>
      <c r="K5"/>
    </row>
    <row r="6" spans="2:15" x14ac:dyDescent="0.25">
      <c r="B6" s="18" t="s">
        <v>48</v>
      </c>
      <c r="C6" s="21">
        <f>88.21*1.05141534948013</f>
        <v>92.745347977642254</v>
      </c>
      <c r="D6" s="21">
        <f>C6-C5</f>
        <v>47.870940861830306</v>
      </c>
      <c r="E6" s="22">
        <v>0</v>
      </c>
      <c r="F6" s="22">
        <v>16</v>
      </c>
      <c r="G6" s="22">
        <v>31</v>
      </c>
      <c r="H6" s="22">
        <v>34</v>
      </c>
      <c r="I6"/>
      <c r="J6"/>
      <c r="K6"/>
    </row>
    <row r="7" spans="2:15" x14ac:dyDescent="0.25">
      <c r="B7" s="18" t="s">
        <v>49</v>
      </c>
      <c r="C7" s="21">
        <f>162.19*1.05141534948013</f>
        <v>170.52905553218227</v>
      </c>
      <c r="D7" s="21">
        <f>C7-C6</f>
        <v>77.783707554540015</v>
      </c>
      <c r="E7" s="22">
        <v>180</v>
      </c>
      <c r="F7" s="22">
        <v>181</v>
      </c>
      <c r="G7" s="22">
        <v>191</v>
      </c>
      <c r="H7" s="22">
        <v>192</v>
      </c>
      <c r="I7"/>
      <c r="J7"/>
      <c r="K7"/>
    </row>
    <row r="8" spans="2:15" x14ac:dyDescent="0.25">
      <c r="B8" s="18" t="s">
        <v>50</v>
      </c>
      <c r="C8" s="21">
        <f>294.9*1.05141534948013</f>
        <v>310.06238656169029</v>
      </c>
      <c r="D8" s="21">
        <f>C8-C7</f>
        <v>139.53333102950802</v>
      </c>
      <c r="E8" s="22">
        <v>398</v>
      </c>
      <c r="F8" s="22">
        <v>411</v>
      </c>
      <c r="G8" s="22">
        <v>383</v>
      </c>
      <c r="H8" s="22">
        <v>382</v>
      </c>
      <c r="I8"/>
      <c r="J8" t="s">
        <v>51</v>
      </c>
      <c r="K8"/>
    </row>
    <row r="9" spans="2:15" x14ac:dyDescent="0.25">
      <c r="B9" s="18" t="s">
        <v>52</v>
      </c>
      <c r="C9" s="21">
        <f>480.54*1.05141534948013</f>
        <v>505.24713203918168</v>
      </c>
      <c r="D9" s="21">
        <f>C9-C8</f>
        <v>195.18474547749139</v>
      </c>
      <c r="E9" s="22">
        <v>488</v>
      </c>
      <c r="F9" s="22">
        <v>501</v>
      </c>
      <c r="G9" s="22">
        <v>528</v>
      </c>
      <c r="H9" s="22">
        <v>529</v>
      </c>
      <c r="I9"/>
      <c r="J9" t="s">
        <v>53</v>
      </c>
      <c r="K9"/>
    </row>
    <row r="10" spans="2:15" x14ac:dyDescent="0.25">
      <c r="B10" s="18" t="s">
        <v>54</v>
      </c>
      <c r="C10" s="21">
        <v>713.37</v>
      </c>
      <c r="D10" s="21">
        <f>C10-C9</f>
        <v>208.12286796081833</v>
      </c>
      <c r="E10" s="22">
        <v>520</v>
      </c>
      <c r="F10" s="22">
        <v>523</v>
      </c>
      <c r="G10" s="22">
        <v>668</v>
      </c>
      <c r="H10" s="22">
        <v>667</v>
      </c>
      <c r="I10" s="22"/>
      <c r="J10" s="22"/>
      <c r="K10" s="22"/>
    </row>
    <row r="11" spans="2:15" x14ac:dyDescent="0.25">
      <c r="C11" s="21"/>
      <c r="D11" s="21"/>
      <c r="E11" s="22"/>
      <c r="F11" s="22"/>
      <c r="G11" s="22"/>
      <c r="H11" s="22"/>
      <c r="I11" s="22"/>
      <c r="J11" s="22"/>
      <c r="K11" s="22"/>
    </row>
    <row r="12" spans="2:15" x14ac:dyDescent="0.25">
      <c r="C12" s="21"/>
      <c r="D12" s="21"/>
      <c r="E12" s="22"/>
      <c r="F12" s="22"/>
      <c r="G12" s="22"/>
      <c r="H12" s="22"/>
      <c r="I12" s="22"/>
      <c r="J12" s="22"/>
      <c r="K12" s="22"/>
    </row>
    <row r="13" spans="2:15" x14ac:dyDescent="0.25">
      <c r="C13" s="21"/>
      <c r="D13" s="21"/>
      <c r="E13" s="22"/>
      <c r="F13" s="22"/>
      <c r="G13" s="22"/>
      <c r="H13" s="22"/>
      <c r="I13" s="22"/>
      <c r="J13" s="22"/>
      <c r="K13" s="22"/>
    </row>
    <row r="14" spans="2:15" x14ac:dyDescent="0.25">
      <c r="C14" s="21"/>
      <c r="D14" s="21"/>
      <c r="E14" s="22"/>
      <c r="F14" s="22"/>
      <c r="G14" s="22"/>
      <c r="H14" s="22"/>
      <c r="I14" s="22"/>
      <c r="J14" s="22"/>
      <c r="K14" s="22"/>
    </row>
    <row r="15" spans="2:15" x14ac:dyDescent="0.25">
      <c r="C15" s="21"/>
      <c r="D15" s="21"/>
      <c r="E15" s="22"/>
      <c r="F15" s="22"/>
      <c r="G15" s="22"/>
      <c r="H15" s="22"/>
      <c r="I15" s="22"/>
      <c r="J15" s="22"/>
      <c r="K15" s="22"/>
    </row>
    <row r="16" spans="2:15" x14ac:dyDescent="0.25">
      <c r="C16" s="21"/>
      <c r="D16" s="21"/>
      <c r="E16" s="22"/>
      <c r="F16" s="22"/>
      <c r="G16" s="22"/>
      <c r="H16" s="22"/>
      <c r="I16" s="22"/>
      <c r="J16" s="22"/>
      <c r="K16" s="22"/>
    </row>
    <row r="17" spans="3:11" x14ac:dyDescent="0.25">
      <c r="C17" s="21"/>
      <c r="D17" s="21"/>
      <c r="E17" s="22"/>
      <c r="F17" s="22"/>
      <c r="G17" s="22"/>
      <c r="H17" s="22"/>
      <c r="I17" s="22"/>
      <c r="J17" s="22"/>
      <c r="K17" s="22"/>
    </row>
    <row r="18" spans="3:11" x14ac:dyDescent="0.25">
      <c r="C18" s="21"/>
      <c r="D18" s="21"/>
      <c r="E18" s="22"/>
      <c r="F18" s="22"/>
      <c r="G18" s="22"/>
      <c r="H18" s="22"/>
      <c r="I18" s="22"/>
      <c r="J18" s="22"/>
      <c r="K18" s="22"/>
    </row>
    <row r="19" spans="3:11" x14ac:dyDescent="0.25">
      <c r="C19" s="21"/>
      <c r="D19" s="21"/>
      <c r="E19" s="22"/>
      <c r="F19" s="22"/>
      <c r="G19" s="22"/>
      <c r="H19" s="22"/>
      <c r="I19" s="23"/>
      <c r="J19" s="24"/>
      <c r="K19" s="22"/>
    </row>
    <row r="20" spans="3:11" x14ac:dyDescent="0.25">
      <c r="C20" s="21"/>
      <c r="D20" s="21"/>
      <c r="E20" s="22"/>
      <c r="F20" s="22"/>
      <c r="G20" s="22"/>
      <c r="H20" s="22"/>
      <c r="I20" s="22"/>
      <c r="J20" s="22"/>
      <c r="K20" s="22"/>
    </row>
    <row r="21" spans="3:11" x14ac:dyDescent="0.25">
      <c r="C21" s="21"/>
      <c r="D21" s="21"/>
      <c r="E21" s="22"/>
      <c r="F21" s="22"/>
      <c r="G21" s="22"/>
      <c r="H21" s="22"/>
      <c r="I21" s="22"/>
      <c r="J21" s="22"/>
      <c r="K21" s="22"/>
    </row>
    <row r="22" spans="3:11" x14ac:dyDescent="0.25">
      <c r="C22" s="21"/>
      <c r="D22" s="21"/>
      <c r="E22" s="22"/>
      <c r="F22" s="22"/>
      <c r="G22" s="22"/>
      <c r="H22" s="22"/>
      <c r="I22" s="22"/>
      <c r="J22" s="22"/>
      <c r="K22" s="22"/>
    </row>
    <row r="23" spans="3:11" x14ac:dyDescent="0.25">
      <c r="C23" s="21"/>
      <c r="D23" s="21"/>
      <c r="E23" s="22"/>
      <c r="F23" s="22"/>
      <c r="G23" s="22"/>
      <c r="H23" s="22"/>
      <c r="I23" s="22"/>
      <c r="J23" s="22"/>
      <c r="K23" s="22"/>
    </row>
    <row r="24" spans="3:11" x14ac:dyDescent="0.25">
      <c r="C24" s="21"/>
      <c r="D24" s="21"/>
      <c r="E24" s="22"/>
      <c r="F24" s="22"/>
      <c r="G24" s="22"/>
      <c r="H24" s="22"/>
      <c r="I24" s="22"/>
      <c r="J24" s="22"/>
      <c r="K24" s="22"/>
    </row>
    <row r="25" spans="3:11" x14ac:dyDescent="0.25">
      <c r="C25" s="21"/>
      <c r="D25" s="21"/>
      <c r="E25" s="21"/>
      <c r="F25" s="21"/>
      <c r="G25" s="21"/>
      <c r="H25" s="21"/>
      <c r="I25" s="21"/>
      <c r="J25" s="21"/>
      <c r="K25" s="21"/>
    </row>
    <row r="26" spans="3:11" x14ac:dyDescent="0.25">
      <c r="E26" s="21"/>
      <c r="F26" s="21"/>
      <c r="G26" s="21"/>
      <c r="H26" s="21"/>
      <c r="I26" s="21"/>
      <c r="J26" s="21"/>
      <c r="K26" s="2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Api</dc:creator>
  <cp:keywords/>
  <dc:description/>
  <cp:revision/>
  <dcterms:created xsi:type="dcterms:W3CDTF">2015-05-24T19:05:41Z</dcterms:created>
  <dcterms:modified xsi:type="dcterms:W3CDTF">2020-01-30T18:13:55Z</dcterms:modified>
  <cp:category/>
  <cp:contentStatus/>
</cp:coreProperties>
</file>