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360" yWindow="210" windowWidth="19320" windowHeight="793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B32" i="1" l="1"/>
  <c r="B33" i="1"/>
  <c r="B34" i="1"/>
  <c r="B35" i="1"/>
  <c r="B36" i="1"/>
  <c r="L21" i="1" l="1"/>
  <c r="K21" i="1"/>
  <c r="J21" i="1"/>
  <c r="I21" i="1"/>
  <c r="J19" i="1"/>
  <c r="I19" i="1"/>
  <c r="H19" i="1"/>
  <c r="L19" i="1"/>
  <c r="K19" i="1"/>
  <c r="L18" i="1"/>
  <c r="K18" i="1"/>
  <c r="J18" i="1"/>
  <c r="I18" i="1"/>
  <c r="H21" i="1"/>
  <c r="H18" i="1"/>
  <c r="F19" i="1"/>
  <c r="F17" i="1"/>
  <c r="F21" i="1"/>
  <c r="B31" i="1"/>
  <c r="I37" i="1"/>
  <c r="F37" i="1"/>
  <c r="G37" i="1"/>
  <c r="H37" i="1"/>
  <c r="F14" i="1" l="1"/>
  <c r="F16" i="1" l="1"/>
  <c r="F20" i="1" s="1"/>
  <c r="K31" i="1" l="1"/>
  <c r="F24" i="1"/>
  <c r="E31" i="1" s="1"/>
  <c r="I20" i="1"/>
  <c r="J20" i="1"/>
  <c r="K34" i="1" s="1"/>
  <c r="H20" i="1"/>
  <c r="K20" i="1"/>
  <c r="K35" i="1" s="1"/>
  <c r="L20" i="1"/>
  <c r="K36" i="1" s="1"/>
  <c r="E33" i="1" l="1"/>
  <c r="K33" i="1"/>
  <c r="E32" i="1"/>
  <c r="H22" i="1"/>
  <c r="L32" i="1" s="1"/>
  <c r="K32" i="1"/>
  <c r="E34" i="1"/>
  <c r="J22" i="1"/>
  <c r="L22" i="1"/>
  <c r="E36" i="1"/>
  <c r="E35" i="1"/>
  <c r="K22" i="1"/>
  <c r="L35" i="1" s="1"/>
  <c r="L23" i="1" l="1"/>
  <c r="L36" i="1"/>
  <c r="J23" i="1"/>
  <c r="L34" i="1"/>
  <c r="E37" i="1"/>
  <c r="K37" i="1"/>
  <c r="K23" i="1"/>
  <c r="J37" i="1" l="1"/>
  <c r="F18" i="1"/>
  <c r="F22" i="1" s="1"/>
  <c r="L31" i="1" s="1"/>
  <c r="H23" i="1" l="1"/>
  <c r="F23" i="1"/>
  <c r="I22" i="1"/>
  <c r="I23" i="1" l="1"/>
  <c r="L33" i="1"/>
  <c r="L37" i="1" s="1"/>
</calcChain>
</file>

<file path=xl/sharedStrings.xml><?xml version="1.0" encoding="utf-8"?>
<sst xmlns="http://schemas.openxmlformats.org/spreadsheetml/2006/main" count="72" uniqueCount="54">
  <si>
    <t>Logiikka</t>
  </si>
  <si>
    <t>W</t>
  </si>
  <si>
    <t>Liuospumpun teho</t>
  </si>
  <si>
    <t>Sisäisen pumpun teho</t>
  </si>
  <si>
    <t>Teho vastukset päällä</t>
  </si>
  <si>
    <t>Vastuksien teho</t>
  </si>
  <si>
    <t>Vastuksien aiheuttama lämpötilaero</t>
  </si>
  <si>
    <t>K</t>
  </si>
  <si>
    <t>Virtaus lämmityspiirissä</t>
  </si>
  <si>
    <t>l/h</t>
  </si>
  <si>
    <t>Teho kompressori käytössä</t>
  </si>
  <si>
    <t>Kompressorin teho</t>
  </si>
  <si>
    <t>Kompressorin aiheuttama lämpötilaero</t>
  </si>
  <si>
    <t>Antoteho</t>
  </si>
  <si>
    <t>Lämpötilaero keruupiirissä</t>
  </si>
  <si>
    <t xml:space="preserve">Ottoteho kaivosta </t>
  </si>
  <si>
    <t>Virtaus keruupiirissä</t>
  </si>
  <si>
    <t>COP</t>
  </si>
  <si>
    <t>Veden ominaislämpökapasiteetti</t>
  </si>
  <si>
    <t>kJ/(K x kg)</t>
  </si>
  <si>
    <t>Maaviinan ominaislämpökapasiteetti</t>
  </si>
  <si>
    <t>Maaviinan tiheys</t>
  </si>
  <si>
    <t>kg/m3</t>
  </si>
  <si>
    <t>3 min käynnin jälkeen</t>
  </si>
  <si>
    <t>15 min käynnin jälkeen</t>
  </si>
  <si>
    <t>30 min käynnin jälkeen</t>
  </si>
  <si>
    <t>45 min käynnin jälkeen</t>
  </si>
  <si>
    <t>1h käynnin jälkeen</t>
  </si>
  <si>
    <t>1h 15min käynnin jälkeen</t>
  </si>
  <si>
    <t>liuos t</t>
  </si>
  <si>
    <t>liuos m</t>
  </si>
  <si>
    <t>lämm m</t>
  </si>
  <si>
    <t>Ulkolämpötila -11 astetta</t>
  </si>
  <si>
    <t>Koko käyntijakson ka</t>
  </si>
  <si>
    <t>antoteho</t>
  </si>
  <si>
    <t>ottoteho</t>
  </si>
  <si>
    <t>lämm t</t>
  </si>
  <si>
    <t xml:space="preserve">Maalämpöpumpun teholaskuri </t>
  </si>
  <si>
    <t>Viessmann Vitocal 333-g</t>
  </si>
  <si>
    <t>Sisälämpötila 20 astetta</t>
  </si>
  <si>
    <t>Täytetään ensimmäiseksi</t>
  </si>
  <si>
    <t>Täytetään toisena</t>
  </si>
  <si>
    <t>Täytetään kolmantena</t>
  </si>
  <si>
    <t>Kuinka laskettu</t>
  </si>
  <si>
    <t xml:space="preserve"> </t>
  </si>
  <si>
    <t>Kokonaisteho - sisäinenp. - liuos - logiikka</t>
  </si>
  <si>
    <t>Vastuksien teho * 3,6 / Veden ominaisl. / vastuksien dt</t>
  </si>
  <si>
    <t>Kokonaisteho - logiikka - liuospumppu - sisäinenpumppu</t>
  </si>
  <si>
    <t xml:space="preserve"> Veden omin. * kompr. Dt * virtaus / 3,6</t>
  </si>
  <si>
    <t>Antoteho - kompressori</t>
  </si>
  <si>
    <t>Kaivoteho * 3,6 / keruu dt /maaviina omin. / (viinan tiheys/1000)</t>
  </si>
  <si>
    <t>Antoteho / teho kompressori päällä(sis pumput &amp; logiikan)</t>
  </si>
  <si>
    <t>Laskennallinen</t>
  </si>
  <si>
    <t>kaivoteho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</si>
</sst>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 tint="0.34998626667073579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3" fillId="0" borderId="2" xfId="0" applyFont="1" applyBorder="1"/>
    <xf numFmtId="0" fontId="6" fillId="0" borderId="0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/>
    <xf numFmtId="1" fontId="6" fillId="0" borderId="0" xfId="0" applyNumberFormat="1" applyFont="1" applyFill="1" applyBorder="1"/>
    <xf numFmtId="164" fontId="6" fillId="0" borderId="0" xfId="0" applyNumberFormat="1" applyFont="1" applyFill="1" applyBorder="1"/>
    <xf numFmtId="0" fontId="3" fillId="0" borderId="0" xfId="0" applyFont="1" applyAlignment="1"/>
    <xf numFmtId="164" fontId="3" fillId="0" borderId="0" xfId="0" applyNumberFormat="1" applyFont="1" applyFill="1" applyBorder="1"/>
    <xf numFmtId="0" fontId="2" fillId="0" borderId="8" xfId="0" applyFont="1" applyBorder="1"/>
    <xf numFmtId="1" fontId="3" fillId="0" borderId="3" xfId="0" applyNumberFormat="1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/>
    <xf numFmtId="0" fontId="3" fillId="0" borderId="13" xfId="0" applyFont="1" applyBorder="1"/>
    <xf numFmtId="0" fontId="2" fillId="0" borderId="0" xfId="0" applyFont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11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1" fontId="3" fillId="4" borderId="6" xfId="0" applyNumberFormat="1" applyFont="1" applyFill="1" applyBorder="1"/>
    <xf numFmtId="0" fontId="3" fillId="4" borderId="6" xfId="0" applyFont="1" applyFill="1" applyBorder="1"/>
    <xf numFmtId="1" fontId="3" fillId="4" borderId="6" xfId="1" applyNumberFormat="1" applyFont="1" applyFill="1" applyBorder="1"/>
    <xf numFmtId="164" fontId="3" fillId="4" borderId="6" xfId="0" applyNumberFormat="1" applyFont="1" applyFill="1" applyBorder="1"/>
    <xf numFmtId="1" fontId="3" fillId="4" borderId="1" xfId="0" applyNumberFormat="1" applyFont="1" applyFill="1" applyBorder="1"/>
    <xf numFmtId="0" fontId="3" fillId="4" borderId="1" xfId="0" applyFont="1" applyFill="1" applyBorder="1"/>
    <xf numFmtId="1" fontId="3" fillId="4" borderId="1" xfId="1" applyNumberFormat="1" applyFont="1" applyFill="1" applyBorder="1"/>
    <xf numFmtId="1" fontId="3" fillId="4" borderId="11" xfId="0" applyNumberFormat="1" applyFont="1" applyFill="1" applyBorder="1"/>
    <xf numFmtId="1" fontId="3" fillId="4" borderId="17" xfId="1" applyNumberFormat="1" applyFont="1" applyFill="1" applyBorder="1"/>
    <xf numFmtId="0" fontId="3" fillId="0" borderId="4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" fontId="3" fillId="4" borderId="12" xfId="0" applyNumberFormat="1" applyFont="1" applyFill="1" applyBorder="1"/>
    <xf numFmtId="0" fontId="3" fillId="5" borderId="6" xfId="0" applyFont="1" applyFill="1" applyBorder="1"/>
    <xf numFmtId="1" fontId="3" fillId="5" borderId="6" xfId="0" applyNumberFormat="1" applyFont="1" applyFill="1" applyBorder="1"/>
    <xf numFmtId="1" fontId="3" fillId="4" borderId="7" xfId="0" applyNumberFormat="1" applyFont="1" applyFill="1" applyBorder="1"/>
    <xf numFmtId="0" fontId="3" fillId="5" borderId="17" xfId="0" applyFont="1" applyFill="1" applyBorder="1"/>
    <xf numFmtId="1" fontId="3" fillId="5" borderId="17" xfId="0" applyNumberFormat="1" applyFont="1" applyFill="1" applyBorder="1"/>
    <xf numFmtId="1" fontId="3" fillId="4" borderId="18" xfId="0" applyNumberFormat="1" applyFont="1" applyFill="1" applyBorder="1"/>
    <xf numFmtId="164" fontId="2" fillId="4" borderId="15" xfId="0" applyNumberFormat="1" applyFont="1" applyFill="1" applyBorder="1"/>
    <xf numFmtId="1" fontId="2" fillId="4" borderId="15" xfId="0" applyNumberFormat="1" applyFont="1" applyFill="1" applyBorder="1"/>
    <xf numFmtId="1" fontId="2" fillId="4" borderId="16" xfId="0" applyNumberFormat="1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3" borderId="11" xfId="0" applyFont="1" applyFill="1" applyBorder="1"/>
    <xf numFmtId="1" fontId="3" fillId="3" borderId="11" xfId="0" applyNumberFormat="1" applyFont="1" applyFill="1" applyBorder="1"/>
    <xf numFmtId="164" fontId="3" fillId="4" borderId="10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AA51"/>
  <sheetViews>
    <sheetView tabSelected="1" topLeftCell="A7" zoomScaleNormal="100" workbookViewId="0">
      <selection activeCell="Q28" sqref="Q28"/>
    </sheetView>
  </sheetViews>
  <sheetFormatPr defaultRowHeight="15" x14ac:dyDescent="0.25"/>
  <cols>
    <col min="5" max="5" width="6.28515625" customWidth="1"/>
    <col min="7" max="7" width="10" customWidth="1"/>
    <col min="8" max="8" width="9.140625" customWidth="1"/>
    <col min="12" max="12" width="7.85546875" customWidth="1"/>
    <col min="14" max="14" width="5.7109375" customWidth="1"/>
    <col min="15" max="15" width="10.7109375" customWidth="1"/>
    <col min="22" max="22" width="10.28515625" customWidth="1"/>
    <col min="29" max="29" width="10.85546875" customWidth="1"/>
  </cols>
  <sheetData>
    <row r="1" spans="1:27" s="3" customFormat="1" ht="12.9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7" s="3" customFormat="1" ht="12.95" customHeight="1" x14ac:dyDescent="0.2">
      <c r="A2" s="2"/>
      <c r="B2" s="1" t="s">
        <v>37</v>
      </c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s="3" customFormat="1" ht="12.95" customHeight="1" x14ac:dyDescent="0.2">
      <c r="A3" s="2"/>
      <c r="B3" s="1" t="s">
        <v>38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7" s="3" customFormat="1" ht="12.95" customHeight="1" x14ac:dyDescent="0.2">
      <c r="A4" s="2"/>
      <c r="B4" s="35"/>
      <c r="C4" s="35"/>
      <c r="D4" s="35"/>
      <c r="E4" s="35"/>
      <c r="F4" s="35"/>
      <c r="G4" s="3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7" s="3" customFormat="1" ht="12.95" customHeight="1" x14ac:dyDescent="0.2">
      <c r="A5" s="2"/>
      <c r="B5" s="2" t="s">
        <v>32</v>
      </c>
      <c r="C5" s="2"/>
      <c r="D5" s="2"/>
      <c r="E5" s="2" t="s">
        <v>39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7" s="3" customFormat="1" ht="12.9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7" s="3" customFormat="1" ht="12.95" customHeight="1" x14ac:dyDescent="0.2">
      <c r="A7" s="2"/>
      <c r="B7" s="2" t="s">
        <v>23</v>
      </c>
      <c r="C7" s="2"/>
      <c r="D7" s="2"/>
      <c r="E7" s="2"/>
      <c r="F7" s="2"/>
      <c r="G7" s="2"/>
      <c r="H7" s="16" t="s">
        <v>24</v>
      </c>
      <c r="I7" s="16" t="s">
        <v>25</v>
      </c>
      <c r="J7" s="16" t="s">
        <v>26</v>
      </c>
      <c r="K7" s="16" t="s">
        <v>27</v>
      </c>
      <c r="L7" s="16" t="s">
        <v>28</v>
      </c>
      <c r="M7" s="2"/>
      <c r="N7" s="2"/>
      <c r="T7" s="2"/>
      <c r="U7" s="2"/>
    </row>
    <row r="8" spans="1:27" s="3" customFormat="1" ht="12.95" customHeight="1" thickBot="1" x14ac:dyDescent="0.25">
      <c r="A8" s="2"/>
      <c r="B8" s="2"/>
      <c r="C8" s="2"/>
      <c r="D8" s="2"/>
      <c r="E8" s="2"/>
      <c r="F8" s="2"/>
      <c r="G8" s="2"/>
      <c r="H8" s="16"/>
      <c r="I8" s="16"/>
      <c r="J8" s="16"/>
      <c r="K8" s="16"/>
      <c r="L8" s="16"/>
      <c r="N8" s="2"/>
      <c r="T8" s="2"/>
      <c r="U8" s="2"/>
      <c r="X8" s="10"/>
      <c r="Y8" s="10"/>
      <c r="Z8" s="10"/>
      <c r="AA8" s="10"/>
    </row>
    <row r="9" spans="1:27" s="3" customFormat="1" ht="12.95" customHeight="1" x14ac:dyDescent="0.2">
      <c r="A9" s="2"/>
      <c r="B9" s="24" t="s">
        <v>0</v>
      </c>
      <c r="C9" s="25"/>
      <c r="D9" s="25"/>
      <c r="E9" s="25"/>
      <c r="F9" s="43">
        <v>10</v>
      </c>
      <c r="G9" s="26" t="s">
        <v>1</v>
      </c>
      <c r="H9" s="16"/>
      <c r="I9" s="16"/>
      <c r="J9" s="16"/>
      <c r="K9" s="16"/>
      <c r="L9" s="16"/>
      <c r="N9" s="4" t="s">
        <v>43</v>
      </c>
      <c r="O9" s="9"/>
      <c r="P9" s="2"/>
      <c r="Q9" s="2"/>
      <c r="R9" s="2"/>
      <c r="S9" s="2"/>
      <c r="T9" s="2"/>
      <c r="U9" s="2"/>
      <c r="X9" s="7"/>
      <c r="Y9" s="7"/>
      <c r="Z9" s="7"/>
      <c r="AA9" s="7"/>
    </row>
    <row r="10" spans="1:27" s="3" customFormat="1" ht="12.95" customHeight="1" x14ac:dyDescent="0.2">
      <c r="A10" s="2"/>
      <c r="B10" s="27" t="s">
        <v>2</v>
      </c>
      <c r="C10" s="28"/>
      <c r="D10" s="28"/>
      <c r="E10" s="28"/>
      <c r="F10" s="44">
        <v>70</v>
      </c>
      <c r="G10" s="30" t="s">
        <v>1</v>
      </c>
      <c r="H10" s="20"/>
      <c r="I10" s="17"/>
      <c r="J10" s="6"/>
      <c r="K10" s="20"/>
      <c r="L10" s="17"/>
      <c r="N10" s="2" t="s">
        <v>44</v>
      </c>
      <c r="O10" s="12"/>
      <c r="P10" s="2"/>
      <c r="Q10" s="2"/>
      <c r="R10" s="2"/>
      <c r="S10" s="2"/>
      <c r="T10" s="2"/>
      <c r="U10" s="2"/>
      <c r="X10" s="7"/>
      <c r="Y10" s="7"/>
      <c r="Z10" s="7"/>
      <c r="AA10" s="7"/>
    </row>
    <row r="11" spans="1:27" s="3" customFormat="1" ht="12.95" customHeight="1" x14ac:dyDescent="0.2">
      <c r="A11" s="2"/>
      <c r="B11" s="27" t="s">
        <v>3</v>
      </c>
      <c r="C11" s="28"/>
      <c r="D11" s="28"/>
      <c r="E11" s="28"/>
      <c r="F11" s="44">
        <v>50</v>
      </c>
      <c r="G11" s="30" t="s">
        <v>1</v>
      </c>
      <c r="H11" s="20"/>
      <c r="I11" s="17"/>
      <c r="J11" s="6"/>
      <c r="K11" s="6"/>
      <c r="L11" s="17"/>
      <c r="N11" s="2" t="s">
        <v>44</v>
      </c>
      <c r="O11" s="9"/>
      <c r="P11" s="2"/>
      <c r="Q11" s="2"/>
      <c r="R11" s="2"/>
      <c r="S11" s="2"/>
      <c r="T11" s="2"/>
      <c r="U11" s="2"/>
      <c r="X11" s="7"/>
      <c r="Y11" s="7"/>
      <c r="Z11" s="7"/>
      <c r="AA11" s="7"/>
    </row>
    <row r="12" spans="1:27" s="3" customFormat="1" ht="12.95" customHeight="1" x14ac:dyDescent="0.2">
      <c r="A12" s="2"/>
      <c r="B12" s="27" t="s">
        <v>4</v>
      </c>
      <c r="C12" s="28"/>
      <c r="D12" s="28"/>
      <c r="E12" s="28"/>
      <c r="F12" s="44">
        <v>8430</v>
      </c>
      <c r="G12" s="30" t="s">
        <v>1</v>
      </c>
      <c r="H12" s="20"/>
      <c r="I12" s="17"/>
      <c r="J12" s="6"/>
      <c r="K12" s="6"/>
      <c r="L12" s="17"/>
      <c r="N12" s="5" t="s">
        <v>44</v>
      </c>
      <c r="O12" s="9"/>
      <c r="P12" s="2"/>
      <c r="Q12" s="2"/>
      <c r="R12" s="2"/>
      <c r="S12" s="2"/>
      <c r="T12" s="2"/>
      <c r="U12" s="2"/>
      <c r="X12" s="7"/>
      <c r="Y12" s="7"/>
      <c r="Z12" s="7"/>
      <c r="AA12" s="7"/>
    </row>
    <row r="13" spans="1:27" s="3" customFormat="1" ht="12.95" customHeight="1" x14ac:dyDescent="0.2">
      <c r="A13" s="2"/>
      <c r="B13" s="27"/>
      <c r="C13" s="28"/>
      <c r="D13" s="28"/>
      <c r="E13" s="28"/>
      <c r="F13" s="29"/>
      <c r="G13" s="30"/>
      <c r="H13" s="9"/>
      <c r="I13" s="17"/>
      <c r="J13" s="6"/>
      <c r="K13" s="6"/>
      <c r="L13" s="17"/>
      <c r="N13" s="2"/>
      <c r="O13" s="13"/>
      <c r="P13" s="2"/>
      <c r="Q13" s="2"/>
      <c r="R13" s="2"/>
      <c r="S13" s="2"/>
      <c r="T13" s="2"/>
      <c r="U13" s="2"/>
      <c r="X13" s="7"/>
      <c r="Y13" s="7"/>
      <c r="Z13" s="7"/>
      <c r="AA13" s="7"/>
    </row>
    <row r="14" spans="1:27" s="3" customFormat="1" ht="12.95" customHeight="1" x14ac:dyDescent="0.2">
      <c r="A14" s="2"/>
      <c r="B14" s="27" t="s">
        <v>5</v>
      </c>
      <c r="C14" s="28"/>
      <c r="D14" s="28"/>
      <c r="E14" s="28"/>
      <c r="F14" s="47">
        <f>F12-F11-F9</f>
        <v>8370</v>
      </c>
      <c r="G14" s="30" t="s">
        <v>1</v>
      </c>
      <c r="H14" s="15"/>
      <c r="I14" s="17"/>
      <c r="J14" s="6"/>
      <c r="K14" s="15"/>
      <c r="L14" s="17"/>
      <c r="N14" s="2" t="s">
        <v>45</v>
      </c>
      <c r="O14" s="9"/>
      <c r="P14" s="2"/>
      <c r="Q14" s="2"/>
      <c r="R14" s="2"/>
      <c r="S14" s="2"/>
      <c r="T14" s="2"/>
      <c r="U14" s="2"/>
      <c r="X14" s="7"/>
      <c r="Y14" s="7"/>
      <c r="Z14" s="7"/>
      <c r="AA14" s="7"/>
    </row>
    <row r="15" spans="1:27" s="3" customFormat="1" ht="12.95" customHeight="1" x14ac:dyDescent="0.2">
      <c r="A15" s="2"/>
      <c r="B15" s="27" t="s">
        <v>6</v>
      </c>
      <c r="C15" s="28"/>
      <c r="D15" s="28"/>
      <c r="E15" s="28"/>
      <c r="F15" s="44">
        <v>5.3</v>
      </c>
      <c r="G15" s="30" t="s">
        <v>7</v>
      </c>
      <c r="H15" s="9"/>
      <c r="I15" s="17"/>
      <c r="J15" s="6"/>
      <c r="K15" s="6"/>
      <c r="L15" s="17"/>
      <c r="N15" s="2" t="s">
        <v>44</v>
      </c>
      <c r="O15" s="9"/>
      <c r="P15" s="2"/>
      <c r="Q15" s="2"/>
      <c r="R15" s="2"/>
      <c r="S15" s="2"/>
      <c r="T15" s="2"/>
      <c r="U15" s="2"/>
      <c r="X15" s="7"/>
      <c r="Y15" s="7"/>
      <c r="Z15" s="7"/>
      <c r="AA15" s="7"/>
    </row>
    <row r="16" spans="1:27" s="3" customFormat="1" ht="12.95" customHeight="1" x14ac:dyDescent="0.2">
      <c r="A16" s="2"/>
      <c r="B16" s="27" t="s">
        <v>8</v>
      </c>
      <c r="C16" s="28"/>
      <c r="D16" s="28"/>
      <c r="E16" s="28"/>
      <c r="F16" s="46">
        <f>F14*3.6/F26/F15</f>
        <v>1359.4650929861129</v>
      </c>
      <c r="G16" s="30" t="s">
        <v>9</v>
      </c>
      <c r="H16" s="18"/>
      <c r="I16" s="17"/>
      <c r="J16" s="15"/>
      <c r="K16" s="18"/>
      <c r="L16" s="17"/>
      <c r="N16" s="2" t="s">
        <v>46</v>
      </c>
      <c r="O16" s="2"/>
      <c r="P16" s="2"/>
      <c r="Q16" s="2"/>
      <c r="R16" s="2"/>
      <c r="S16" s="2"/>
      <c r="T16" s="2"/>
      <c r="U16" s="2"/>
      <c r="X16" s="7"/>
      <c r="Y16" s="7"/>
      <c r="Z16" s="7"/>
      <c r="AA16" s="7"/>
    </row>
    <row r="17" spans="1:27" s="3" customFormat="1" ht="12.95" customHeight="1" thickBot="1" x14ac:dyDescent="0.25">
      <c r="A17" s="2"/>
      <c r="B17" s="27" t="s">
        <v>10</v>
      </c>
      <c r="C17" s="28"/>
      <c r="D17" s="28"/>
      <c r="E17" s="28"/>
      <c r="F17" s="46">
        <f>J31</f>
        <v>2030</v>
      </c>
      <c r="G17" s="30" t="s">
        <v>1</v>
      </c>
      <c r="H17" s="23"/>
      <c r="I17" s="23"/>
      <c r="J17" s="23"/>
      <c r="K17" s="23"/>
      <c r="L17" s="23"/>
      <c r="N17" s="2" t="s">
        <v>44</v>
      </c>
      <c r="O17" s="2"/>
      <c r="P17" s="2"/>
      <c r="Q17" s="2"/>
      <c r="R17" s="2"/>
      <c r="S17" s="2"/>
      <c r="T17" s="2"/>
      <c r="U17" s="2"/>
      <c r="X17" s="7"/>
      <c r="Y17" s="7"/>
      <c r="Z17" s="7"/>
      <c r="AA17" s="7"/>
    </row>
    <row r="18" spans="1:27" s="3" customFormat="1" ht="12.95" customHeight="1" thickBot="1" x14ac:dyDescent="0.25">
      <c r="A18" s="2"/>
      <c r="B18" s="27" t="s">
        <v>11</v>
      </c>
      <c r="C18" s="28"/>
      <c r="D18" s="28"/>
      <c r="E18" s="28"/>
      <c r="F18" s="47">
        <f>F17-F9-F11-F10</f>
        <v>1900</v>
      </c>
      <c r="G18" s="30" t="s">
        <v>1</v>
      </c>
      <c r="H18" s="50">
        <f>J32-$F$9-$F$11-$F$10</f>
        <v>1980</v>
      </c>
      <c r="I18" s="50">
        <f>J33-$F$9-$F$11-$F$10</f>
        <v>2000</v>
      </c>
      <c r="J18" s="50">
        <f>J34-$F$9-$F$11-$F$10</f>
        <v>2010</v>
      </c>
      <c r="K18" s="50">
        <f>J35-$F$9-$F$11-$F$10</f>
        <v>2010</v>
      </c>
      <c r="L18" s="50">
        <f>J36-$F$9-$F$11-$F$10</f>
        <v>2020</v>
      </c>
      <c r="N18" s="2" t="s">
        <v>47</v>
      </c>
      <c r="O18" s="2"/>
      <c r="P18" s="2"/>
      <c r="Q18" s="2"/>
      <c r="R18" s="2"/>
      <c r="S18" s="2"/>
      <c r="T18" s="2"/>
      <c r="U18" s="2"/>
      <c r="X18" s="7"/>
      <c r="Y18" s="7"/>
      <c r="Z18" s="7"/>
      <c r="AA18" s="7"/>
    </row>
    <row r="19" spans="1:27" s="3" customFormat="1" ht="12.95" customHeight="1" thickBot="1" x14ac:dyDescent="0.25">
      <c r="A19" s="2"/>
      <c r="B19" s="27" t="s">
        <v>12</v>
      </c>
      <c r="C19" s="28"/>
      <c r="D19" s="28"/>
      <c r="E19" s="28"/>
      <c r="F19" s="47">
        <f>I31-H31</f>
        <v>8</v>
      </c>
      <c r="G19" s="30" t="s">
        <v>7</v>
      </c>
      <c r="H19" s="51">
        <f>I32-H32</f>
        <v>7.8999999999999986</v>
      </c>
      <c r="I19" s="51">
        <f>I33-H33</f>
        <v>7.8000000000000007</v>
      </c>
      <c r="J19" s="51">
        <f>I34-H34</f>
        <v>7.6000000000000014</v>
      </c>
      <c r="K19" s="51">
        <f>I35-H35</f>
        <v>7.3000000000000007</v>
      </c>
      <c r="L19" s="51">
        <f>I36-H36</f>
        <v>7.4000000000000021</v>
      </c>
      <c r="N19" s="2" t="s">
        <v>44</v>
      </c>
      <c r="O19" s="2"/>
      <c r="P19" s="2"/>
      <c r="Q19" s="2"/>
      <c r="R19" s="2"/>
      <c r="S19" s="2"/>
      <c r="T19" s="2"/>
      <c r="U19" s="2"/>
      <c r="X19" s="7"/>
      <c r="Y19" s="7"/>
      <c r="Z19" s="7"/>
      <c r="AA19" s="7"/>
    </row>
    <row r="20" spans="1:27" s="3" customFormat="1" ht="12.95" customHeight="1" thickBot="1" x14ac:dyDescent="0.25">
      <c r="A20" s="2"/>
      <c r="B20" s="27" t="s">
        <v>13</v>
      </c>
      <c r="C20" s="28"/>
      <c r="D20" s="28"/>
      <c r="E20" s="28"/>
      <c r="F20" s="48">
        <f>F19*F26/3.6*F16</f>
        <v>12633.962264150945</v>
      </c>
      <c r="G20" s="30" t="s">
        <v>1</v>
      </c>
      <c r="H20" s="52">
        <f>H19*$F$26/3.6*$F$16</f>
        <v>12476.037735849057</v>
      </c>
      <c r="I20" s="52">
        <f>I19*$F$26/3.6*$F$16</f>
        <v>12318.113207547172</v>
      </c>
      <c r="J20" s="52">
        <f>J19*$F$26/3.6*$F$16</f>
        <v>12002.264150943398</v>
      </c>
      <c r="K20" s="52">
        <f>K19*$F$26/3.6*$F$16</f>
        <v>11528.490566037737</v>
      </c>
      <c r="L20" s="52">
        <f>L19*$F$26/3.6*$F$16</f>
        <v>11686.415094339625</v>
      </c>
      <c r="N20" s="2" t="s">
        <v>48</v>
      </c>
      <c r="O20" s="2"/>
      <c r="P20" s="2"/>
      <c r="Q20" s="2"/>
      <c r="R20" s="2"/>
      <c r="S20" s="2"/>
      <c r="T20" s="2"/>
      <c r="U20" s="2"/>
      <c r="X20" s="7"/>
      <c r="Y20" s="7"/>
      <c r="Z20" s="7"/>
      <c r="AA20" s="7"/>
    </row>
    <row r="21" spans="1:27" s="3" customFormat="1" ht="12.95" customHeight="1" thickBot="1" x14ac:dyDescent="0.25">
      <c r="A21" s="2"/>
      <c r="B21" s="27" t="s">
        <v>14</v>
      </c>
      <c r="C21" s="28"/>
      <c r="D21" s="28"/>
      <c r="E21" s="28"/>
      <c r="F21" s="47">
        <f>F31-G31</f>
        <v>5</v>
      </c>
      <c r="G21" s="30" t="s">
        <v>7</v>
      </c>
      <c r="H21" s="51">
        <f>F32-G32</f>
        <v>4.6999999999999993</v>
      </c>
      <c r="I21" s="51">
        <f>F33-G33</f>
        <v>4.4000000000000004</v>
      </c>
      <c r="J21" s="51">
        <f>F34-G34</f>
        <v>4.3</v>
      </c>
      <c r="K21" s="51">
        <f>F35-G35</f>
        <v>4.0999999999999996</v>
      </c>
      <c r="L21" s="51">
        <f>F36-G36</f>
        <v>4.0999999999999996</v>
      </c>
      <c r="N21" s="2"/>
      <c r="O21" s="2"/>
      <c r="P21" s="2"/>
      <c r="Q21" s="2"/>
      <c r="R21" s="2"/>
      <c r="S21" s="2"/>
      <c r="T21" s="2"/>
      <c r="U21" s="2"/>
      <c r="X21" s="7"/>
      <c r="Y21" s="7"/>
      <c r="Z21" s="7"/>
      <c r="AA21" s="7"/>
    </row>
    <row r="22" spans="1:27" s="3" customFormat="1" ht="12.95" customHeight="1" thickBot="1" x14ac:dyDescent="0.25">
      <c r="A22" s="2"/>
      <c r="B22" s="27" t="s">
        <v>15</v>
      </c>
      <c r="C22" s="28"/>
      <c r="D22" s="28"/>
      <c r="E22" s="28"/>
      <c r="F22" s="46">
        <f>F20-F18</f>
        <v>10733.962264150945</v>
      </c>
      <c r="G22" s="30" t="s">
        <v>1</v>
      </c>
      <c r="H22" s="50">
        <f>H20-H18</f>
        <v>10496.037735849057</v>
      </c>
      <c r="I22" s="50">
        <f>I20-I18</f>
        <v>10318.113207547172</v>
      </c>
      <c r="J22" s="50">
        <f>J20-J18</f>
        <v>9992.2641509433979</v>
      </c>
      <c r="K22" s="50">
        <f>K20-K18</f>
        <v>9518.4905660377372</v>
      </c>
      <c r="L22" s="50">
        <f>L20-L18</f>
        <v>9666.4150943396253</v>
      </c>
      <c r="N22" s="2" t="s">
        <v>49</v>
      </c>
      <c r="O22" s="2"/>
      <c r="P22" s="2"/>
      <c r="Q22" s="2"/>
      <c r="R22" s="2"/>
      <c r="S22" s="2"/>
      <c r="T22" s="2"/>
      <c r="U22" s="2"/>
      <c r="X22" s="7"/>
      <c r="Y22" s="7"/>
      <c r="Z22" s="7"/>
      <c r="AA22" s="7"/>
    </row>
    <row r="23" spans="1:27" s="3" customFormat="1" ht="12.95" customHeight="1" thickBot="1" x14ac:dyDescent="0.25">
      <c r="A23" s="2"/>
      <c r="B23" s="27" t="s">
        <v>16</v>
      </c>
      <c r="C23" s="28"/>
      <c r="D23" s="28"/>
      <c r="E23" s="28"/>
      <c r="F23" s="46">
        <f>F22*3.6/F21/F27/(F28/1000)</f>
        <v>1919.7700460361807</v>
      </c>
      <c r="G23" s="30" t="s">
        <v>9</v>
      </c>
      <c r="H23" s="50">
        <f>H22*3.6/H21/$F$27/($F$28/1000)</f>
        <v>1997.0396003288672</v>
      </c>
      <c r="I23" s="50">
        <f>I22*3.6/I21/$F$27/($F$28/1000)</f>
        <v>2097.040235892523</v>
      </c>
      <c r="J23" s="50">
        <f>J22*3.6/J21/$F$27/($F$28/1000)</f>
        <v>2078.0433449298339</v>
      </c>
      <c r="K23" s="50">
        <f>K22*3.6/K21/$F$27/($F$28/1000)</f>
        <v>2076.0766237461521</v>
      </c>
      <c r="L23" s="50">
        <f>L22*3.6/L21/$F$27/($F$28/1000)</f>
        <v>2108.3404215779192</v>
      </c>
      <c r="N23" s="2" t="s">
        <v>50</v>
      </c>
      <c r="O23" s="2"/>
      <c r="P23" s="2"/>
      <c r="Q23" s="2"/>
      <c r="R23" s="2"/>
      <c r="S23" s="2"/>
      <c r="T23" s="2"/>
      <c r="U23" s="2"/>
      <c r="X23" s="7"/>
      <c r="Y23" s="7"/>
      <c r="Z23" s="7"/>
      <c r="AA23" s="7"/>
    </row>
    <row r="24" spans="1:27" s="3" customFormat="1" ht="12.95" customHeight="1" x14ac:dyDescent="0.2">
      <c r="A24" s="2"/>
      <c r="B24" s="27" t="s">
        <v>17</v>
      </c>
      <c r="C24" s="28"/>
      <c r="D24" s="28"/>
      <c r="E24" s="28"/>
      <c r="F24" s="49">
        <f>F20/J31</f>
        <v>6.2236267311088396</v>
      </c>
      <c r="G24" s="30"/>
      <c r="H24" s="2"/>
      <c r="I24" s="2"/>
      <c r="J24" s="2"/>
      <c r="K24" s="2"/>
      <c r="L24" s="2"/>
      <c r="N24" s="2" t="s">
        <v>51</v>
      </c>
      <c r="O24" s="2"/>
      <c r="P24" s="2"/>
      <c r="Q24" s="2"/>
      <c r="R24" s="2"/>
      <c r="S24" s="2"/>
      <c r="T24" s="21"/>
      <c r="U24" s="6"/>
      <c r="V24" s="19"/>
      <c r="X24" s="7"/>
      <c r="Y24" s="7"/>
      <c r="Z24" s="7"/>
      <c r="AA24" s="7"/>
    </row>
    <row r="25" spans="1:27" s="3" customFormat="1" ht="12.95" customHeight="1" x14ac:dyDescent="0.2">
      <c r="A25" s="2"/>
      <c r="B25" s="27"/>
      <c r="C25" s="28"/>
      <c r="D25" s="28"/>
      <c r="E25" s="28"/>
      <c r="F25" s="29"/>
      <c r="G25" s="30"/>
      <c r="H25" s="2"/>
      <c r="I25" s="9"/>
      <c r="J25" s="9"/>
      <c r="K25" s="6"/>
      <c r="L25" s="17"/>
      <c r="M25" s="6"/>
      <c r="N25" s="6"/>
      <c r="O25" s="6"/>
      <c r="P25" s="6"/>
      <c r="Q25" s="6"/>
      <c r="R25" s="17"/>
      <c r="S25" s="6"/>
      <c r="T25" s="17"/>
      <c r="U25" s="6"/>
      <c r="V25" s="6"/>
      <c r="X25" s="7"/>
      <c r="Y25" s="7"/>
      <c r="Z25" s="7"/>
      <c r="AA25" s="7"/>
    </row>
    <row r="26" spans="1:27" s="3" customFormat="1" ht="12.95" customHeight="1" x14ac:dyDescent="0.2">
      <c r="A26" s="2"/>
      <c r="B26" s="27" t="s">
        <v>18</v>
      </c>
      <c r="C26" s="28"/>
      <c r="D26" s="28"/>
      <c r="E26" s="28"/>
      <c r="F26" s="44">
        <v>4.1820000000000004</v>
      </c>
      <c r="G26" s="30" t="s">
        <v>19</v>
      </c>
      <c r="H26" s="5"/>
      <c r="I26" s="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6"/>
      <c r="V26" s="6"/>
      <c r="X26" s="7"/>
      <c r="Y26" s="7"/>
      <c r="Z26" s="7"/>
      <c r="AA26" s="7"/>
    </row>
    <row r="27" spans="1:27" s="3" customFormat="1" ht="12.95" customHeight="1" x14ac:dyDescent="0.2">
      <c r="A27" s="2"/>
      <c r="B27" s="27" t="s">
        <v>20</v>
      </c>
      <c r="C27" s="28"/>
      <c r="D27" s="28"/>
      <c r="E27" s="28"/>
      <c r="F27" s="44">
        <v>4.17</v>
      </c>
      <c r="G27" s="30" t="s">
        <v>19</v>
      </c>
      <c r="H27" s="5"/>
      <c r="I27" s="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6"/>
      <c r="V27" s="6"/>
      <c r="X27" s="7"/>
      <c r="Y27" s="7"/>
      <c r="Z27" s="7"/>
      <c r="AA27" s="7"/>
    </row>
    <row r="28" spans="1:27" s="3" customFormat="1" ht="12.95" customHeight="1" thickBot="1" x14ac:dyDescent="0.25">
      <c r="A28" s="2"/>
      <c r="B28" s="31" t="s">
        <v>21</v>
      </c>
      <c r="C28" s="32"/>
      <c r="D28" s="32"/>
      <c r="E28" s="32"/>
      <c r="F28" s="45">
        <v>965.4</v>
      </c>
      <c r="G28" s="34" t="s">
        <v>22</v>
      </c>
      <c r="H28" s="5"/>
      <c r="I28" s="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6"/>
      <c r="V28" s="6"/>
      <c r="X28" s="7"/>
      <c r="Y28" s="7"/>
      <c r="Z28" s="7"/>
      <c r="AA28" s="7"/>
    </row>
    <row r="29" spans="1:27" s="3" customFormat="1" ht="12.95" customHeight="1" thickBot="1" x14ac:dyDescent="0.25">
      <c r="A29" s="2"/>
      <c r="B29" s="2"/>
      <c r="C29" s="2"/>
      <c r="D29" s="2"/>
      <c r="E29" s="2"/>
      <c r="F29" s="2"/>
      <c r="G29" s="2"/>
      <c r="H29" s="2"/>
      <c r="I29" s="9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7" s="3" customFormat="1" ht="12.95" customHeight="1" thickBot="1" x14ac:dyDescent="0.25">
      <c r="A30" s="2"/>
      <c r="B30" s="55"/>
      <c r="C30" s="14"/>
      <c r="D30" s="14"/>
      <c r="E30" s="56" t="s">
        <v>17</v>
      </c>
      <c r="F30" s="57" t="s">
        <v>29</v>
      </c>
      <c r="G30" s="36" t="s">
        <v>30</v>
      </c>
      <c r="H30" s="57" t="s">
        <v>36</v>
      </c>
      <c r="I30" s="57" t="s">
        <v>31</v>
      </c>
      <c r="J30" s="57" t="s">
        <v>35</v>
      </c>
      <c r="K30" s="57" t="s">
        <v>34</v>
      </c>
      <c r="L30" s="58" t="s">
        <v>53</v>
      </c>
      <c r="M30" s="2"/>
      <c r="O30" s="69" t="s">
        <v>40</v>
      </c>
      <c r="P30" s="70"/>
      <c r="Q30" s="71"/>
      <c r="R30" s="2"/>
      <c r="S30" s="2"/>
    </row>
    <row r="31" spans="1:27" s="3" customFormat="1" ht="12.95" customHeight="1" x14ac:dyDescent="0.2">
      <c r="A31" s="9"/>
      <c r="B31" s="37" t="str">
        <f>B7</f>
        <v>3 min käynnin jälkeen</v>
      </c>
      <c r="C31" s="38"/>
      <c r="D31" s="39"/>
      <c r="E31" s="83">
        <f>F24</f>
        <v>6.2236267311088396</v>
      </c>
      <c r="F31" s="81">
        <v>4.8</v>
      </c>
      <c r="G31" s="81">
        <v>-0.2</v>
      </c>
      <c r="H31" s="81">
        <v>23.2</v>
      </c>
      <c r="I31" s="81">
        <v>31.2</v>
      </c>
      <c r="J31" s="82">
        <v>2030</v>
      </c>
      <c r="K31" s="53">
        <f>F20</f>
        <v>12633.962264150945</v>
      </c>
      <c r="L31" s="59">
        <f>F22</f>
        <v>10733.962264150945</v>
      </c>
      <c r="M31" s="2"/>
      <c r="O31" s="72" t="s">
        <v>41</v>
      </c>
      <c r="P31" s="73"/>
      <c r="Q31" s="74"/>
      <c r="R31" s="2"/>
      <c r="S31" s="2"/>
    </row>
    <row r="32" spans="1:27" s="3" customFormat="1" ht="12.95" customHeight="1" x14ac:dyDescent="0.2">
      <c r="A32" s="9"/>
      <c r="B32" s="40" t="str">
        <f>H7</f>
        <v>15 min käynnin jälkeen</v>
      </c>
      <c r="C32" s="41"/>
      <c r="D32" s="42"/>
      <c r="E32" s="84">
        <f>H20/J32</f>
        <v>5.9128140928194579</v>
      </c>
      <c r="F32" s="60">
        <v>3.3</v>
      </c>
      <c r="G32" s="60">
        <v>-1.4</v>
      </c>
      <c r="H32" s="60">
        <v>24.6</v>
      </c>
      <c r="I32" s="60">
        <v>32.5</v>
      </c>
      <c r="J32" s="61">
        <v>2110</v>
      </c>
      <c r="K32" s="46">
        <f>H20</f>
        <v>12476.037735849057</v>
      </c>
      <c r="L32" s="62">
        <f>H22</f>
        <v>10496.037735849057</v>
      </c>
      <c r="M32" s="2"/>
      <c r="O32" s="75" t="s">
        <v>42</v>
      </c>
      <c r="P32" s="76"/>
      <c r="Q32" s="77"/>
      <c r="R32" s="2"/>
      <c r="S32" s="2"/>
    </row>
    <row r="33" spans="1:19" s="3" customFormat="1" ht="12.95" customHeight="1" x14ac:dyDescent="0.2">
      <c r="A33" s="9"/>
      <c r="B33" s="40" t="str">
        <f>I7</f>
        <v>30 min käynnin jälkeen</v>
      </c>
      <c r="C33" s="41"/>
      <c r="D33" s="42"/>
      <c r="E33" s="84">
        <f>I20/J33</f>
        <v>5.7831517406324755</v>
      </c>
      <c r="F33" s="60">
        <v>2</v>
      </c>
      <c r="G33" s="60">
        <v>-2.4</v>
      </c>
      <c r="H33" s="60">
        <v>24.8</v>
      </c>
      <c r="I33" s="60">
        <v>32.6</v>
      </c>
      <c r="J33" s="61">
        <v>2130</v>
      </c>
      <c r="K33" s="48">
        <f>I20</f>
        <v>12318.113207547172</v>
      </c>
      <c r="L33" s="62">
        <f>I22</f>
        <v>10318.113207547172</v>
      </c>
      <c r="M33" s="2"/>
      <c r="O33" s="78" t="s">
        <v>52</v>
      </c>
      <c r="P33" s="79"/>
      <c r="Q33" s="80"/>
      <c r="R33" s="2"/>
      <c r="S33" s="2"/>
    </row>
    <row r="34" spans="1:19" s="3" customFormat="1" ht="12.95" customHeight="1" x14ac:dyDescent="0.2">
      <c r="A34" s="9"/>
      <c r="B34" s="40" t="str">
        <f>J7</f>
        <v>45 min käynnin jälkeen</v>
      </c>
      <c r="C34" s="41"/>
      <c r="D34" s="42"/>
      <c r="E34" s="84">
        <f>J20/J34</f>
        <v>5.6085346499735502</v>
      </c>
      <c r="F34" s="60">
        <v>1.4</v>
      </c>
      <c r="G34" s="60">
        <v>-2.9</v>
      </c>
      <c r="H34" s="60">
        <v>25</v>
      </c>
      <c r="I34" s="60">
        <v>32.6</v>
      </c>
      <c r="J34" s="61">
        <v>2140</v>
      </c>
      <c r="K34" s="46">
        <f>J20</f>
        <v>12002.264150943398</v>
      </c>
      <c r="L34" s="62">
        <f>J22</f>
        <v>9992.2641509433979</v>
      </c>
      <c r="M34" s="8"/>
      <c r="N34" s="9"/>
      <c r="O34" s="9"/>
      <c r="P34" s="2"/>
      <c r="Q34" s="2"/>
      <c r="R34" s="2"/>
      <c r="S34" s="2"/>
    </row>
    <row r="35" spans="1:19" s="3" customFormat="1" ht="12.95" customHeight="1" x14ac:dyDescent="0.2">
      <c r="A35" s="9"/>
      <c r="B35" s="40" t="str">
        <f>K7</f>
        <v>1h käynnin jälkeen</v>
      </c>
      <c r="C35" s="41"/>
      <c r="D35" s="42"/>
      <c r="E35" s="84">
        <f>K20/J35</f>
        <v>5.3871451243166995</v>
      </c>
      <c r="F35" s="60">
        <v>1.1000000000000001</v>
      </c>
      <c r="G35" s="60">
        <v>-3</v>
      </c>
      <c r="H35" s="60">
        <v>25.2</v>
      </c>
      <c r="I35" s="60">
        <v>32.5</v>
      </c>
      <c r="J35" s="61">
        <v>2140</v>
      </c>
      <c r="K35" s="46">
        <f>K20</f>
        <v>11528.490566037737</v>
      </c>
      <c r="L35" s="62">
        <f>K22</f>
        <v>9518.4905660377372</v>
      </c>
      <c r="M35" s="2"/>
      <c r="N35" s="2"/>
      <c r="O35" s="2"/>
      <c r="P35" s="2"/>
      <c r="Q35" s="2"/>
      <c r="R35" s="2"/>
      <c r="S35" s="2"/>
    </row>
    <row r="36" spans="1:19" s="3" customFormat="1" ht="12.95" customHeight="1" thickBot="1" x14ac:dyDescent="0.25">
      <c r="A36" s="9"/>
      <c r="B36" s="40" t="str">
        <f>L7</f>
        <v>1h 15min käynnin jälkeen</v>
      </c>
      <c r="C36" s="41"/>
      <c r="D36" s="42"/>
      <c r="E36" s="85">
        <f>L20/J36</f>
        <v>5.4355419043440119</v>
      </c>
      <c r="F36" s="63">
        <v>0.8</v>
      </c>
      <c r="G36" s="63">
        <v>-3.3</v>
      </c>
      <c r="H36" s="63">
        <v>25.3</v>
      </c>
      <c r="I36" s="63">
        <v>32.700000000000003</v>
      </c>
      <c r="J36" s="64">
        <v>2150</v>
      </c>
      <c r="K36" s="54">
        <f>L20</f>
        <v>11686.415094339625</v>
      </c>
      <c r="L36" s="65">
        <f>L22</f>
        <v>9666.4150943396253</v>
      </c>
      <c r="M36" s="2"/>
      <c r="N36" s="2"/>
      <c r="O36" s="2"/>
      <c r="P36" s="2"/>
      <c r="Q36" s="2"/>
      <c r="S36" s="2"/>
    </row>
    <row r="37" spans="1:19" s="3" customFormat="1" ht="12.95" customHeight="1" thickBot="1" x14ac:dyDescent="0.25">
      <c r="A37" s="9"/>
      <c r="B37" s="22" t="s">
        <v>33</v>
      </c>
      <c r="C37" s="33"/>
      <c r="D37" s="34"/>
      <c r="E37" s="86">
        <f>AVERAGE(E31:E36)</f>
        <v>5.725135707199172</v>
      </c>
      <c r="F37" s="66">
        <f t="shared" ref="F37:I37" si="0">AVERAGE(F31:F36)</f>
        <v>2.2333333333333334</v>
      </c>
      <c r="G37" s="66">
        <f t="shared" si="0"/>
        <v>-2.1999999999999997</v>
      </c>
      <c r="H37" s="66">
        <f t="shared" si="0"/>
        <v>24.683333333333334</v>
      </c>
      <c r="I37" s="66">
        <f>AVERAGE(I31:I36)</f>
        <v>32.35</v>
      </c>
      <c r="J37" s="67">
        <f>AVERAGE(J31:J36)</f>
        <v>2116.6666666666665</v>
      </c>
      <c r="K37" s="67">
        <f>AVERAGE(K31:K36)</f>
        <v>12107.54716981132</v>
      </c>
      <c r="L37" s="68">
        <f t="shared" ref="J37:L37" si="1">AVERAGE(L31:L36)</f>
        <v>10120.880503144655</v>
      </c>
      <c r="M37" s="2"/>
      <c r="N37" s="2"/>
      <c r="O37" s="2"/>
      <c r="P37" s="2"/>
      <c r="Q37" s="2"/>
      <c r="S37" s="8"/>
    </row>
    <row r="38" spans="1:19" s="3" customFormat="1" ht="12.95" customHeight="1" x14ac:dyDescent="0.2">
      <c r="A38" s="10"/>
      <c r="B38" s="8"/>
      <c r="C38" s="8"/>
      <c r="D38" s="8"/>
      <c r="E38" s="8"/>
      <c r="F38" s="10"/>
      <c r="G38" s="9"/>
      <c r="H38" s="10"/>
      <c r="I38" s="10"/>
    </row>
    <row r="39" spans="1:19" s="3" customFormat="1" ht="12.95" customHeight="1" x14ac:dyDescent="0.2">
      <c r="A39" s="10"/>
      <c r="B39" s="8"/>
      <c r="C39" s="8"/>
      <c r="D39" s="8"/>
      <c r="E39" s="8"/>
      <c r="F39" s="10"/>
      <c r="G39" s="11"/>
      <c r="H39" s="10"/>
      <c r="I39" s="10"/>
    </row>
    <row r="40" spans="1:19" s="3" customFormat="1" ht="12.95" customHeight="1" x14ac:dyDescent="0.2">
      <c r="A40" s="10"/>
      <c r="B40" s="8"/>
      <c r="C40" s="8"/>
      <c r="D40" s="8"/>
      <c r="E40" s="8"/>
      <c r="F40" s="10"/>
      <c r="G40" s="9"/>
      <c r="H40" s="10"/>
      <c r="I40" s="10"/>
    </row>
    <row r="41" spans="1:19" s="3" customFormat="1" ht="12.95" customHeight="1" x14ac:dyDescent="0.2">
      <c r="A41" s="10"/>
      <c r="B41" s="8"/>
      <c r="C41" s="8"/>
      <c r="D41" s="8"/>
      <c r="E41" s="8"/>
      <c r="F41" s="10"/>
      <c r="G41" s="9"/>
      <c r="H41" s="10"/>
      <c r="I41" s="10"/>
    </row>
    <row r="42" spans="1:19" s="3" customFormat="1" ht="12.95" customHeight="1" x14ac:dyDescent="0.2">
      <c r="A42" s="10"/>
      <c r="B42" s="8"/>
      <c r="C42" s="8"/>
      <c r="D42" s="8"/>
      <c r="E42" s="8"/>
      <c r="F42" s="10"/>
      <c r="G42" s="9"/>
      <c r="H42" s="10"/>
      <c r="I42" s="10"/>
    </row>
    <row r="43" spans="1:19" s="3" customFormat="1" ht="12.95" customHeight="1" x14ac:dyDescent="0.2">
      <c r="A43" s="10"/>
      <c r="B43" s="8"/>
      <c r="C43" s="8"/>
      <c r="D43" s="8"/>
      <c r="E43" s="8"/>
      <c r="F43" s="10"/>
      <c r="G43" s="11"/>
      <c r="H43" s="10"/>
      <c r="I43" s="10"/>
      <c r="J43" s="8"/>
      <c r="K43" s="8"/>
      <c r="L43" s="8"/>
      <c r="M43" s="8"/>
      <c r="N43" s="10"/>
      <c r="O43" s="11"/>
    </row>
    <row r="44" spans="1:19" s="3" customFormat="1" ht="12.95" customHeight="1" x14ac:dyDescent="0.2">
      <c r="A44" s="10"/>
      <c r="B44" s="8"/>
      <c r="C44" s="8"/>
      <c r="D44" s="8"/>
      <c r="E44" s="8"/>
      <c r="F44" s="10"/>
      <c r="G44" s="9"/>
      <c r="H44" s="10"/>
      <c r="I44" s="10"/>
      <c r="J44" s="8"/>
      <c r="K44" s="8"/>
      <c r="L44" s="8"/>
      <c r="M44" s="8"/>
      <c r="N44" s="10"/>
      <c r="O44" s="9"/>
    </row>
    <row r="45" spans="1:19" s="3" customFormat="1" ht="12.95" customHeight="1" x14ac:dyDescent="0.2">
      <c r="A45" s="10"/>
      <c r="B45" s="8"/>
      <c r="C45" s="8"/>
      <c r="D45" s="8"/>
      <c r="E45" s="8"/>
      <c r="F45" s="10"/>
      <c r="G45" s="11"/>
      <c r="H45" s="10"/>
      <c r="I45" s="10"/>
      <c r="J45" s="8"/>
      <c r="K45" s="8"/>
      <c r="L45" s="8"/>
      <c r="M45" s="8"/>
      <c r="N45" s="10"/>
      <c r="O45" s="11"/>
    </row>
    <row r="46" spans="1:19" s="3" customFormat="1" ht="12.95" customHeight="1" x14ac:dyDescent="0.2">
      <c r="A46" s="10"/>
      <c r="B46" s="8"/>
      <c r="C46" s="8"/>
      <c r="D46" s="8"/>
      <c r="E46" s="8"/>
      <c r="F46" s="10"/>
      <c r="G46" s="11"/>
      <c r="H46" s="10"/>
      <c r="I46" s="10"/>
      <c r="J46" s="8"/>
      <c r="K46" s="8"/>
      <c r="L46" s="8"/>
      <c r="M46" s="8"/>
      <c r="N46" s="10"/>
      <c r="O46" s="11"/>
    </row>
    <row r="47" spans="1:19" s="3" customFormat="1" ht="12.95" customHeight="1" x14ac:dyDescent="0.2">
      <c r="A47" s="10"/>
      <c r="B47" s="8"/>
      <c r="C47" s="8"/>
      <c r="D47" s="8"/>
      <c r="E47" s="8"/>
      <c r="F47" s="10"/>
      <c r="G47" s="9"/>
      <c r="H47" s="10"/>
      <c r="I47" s="10"/>
      <c r="J47" s="8"/>
      <c r="K47" s="8"/>
      <c r="L47" s="8"/>
      <c r="M47" s="8"/>
      <c r="N47" s="10"/>
      <c r="O47" s="9"/>
    </row>
    <row r="48" spans="1:19" s="3" customFormat="1" ht="12.95" customHeight="1" x14ac:dyDescent="0.2">
      <c r="A48" s="10"/>
      <c r="B48" s="8"/>
      <c r="C48" s="8"/>
      <c r="D48" s="8"/>
      <c r="E48" s="8"/>
      <c r="F48" s="10"/>
      <c r="G48" s="9"/>
      <c r="H48" s="10"/>
      <c r="I48" s="10"/>
      <c r="J48" s="8"/>
      <c r="K48" s="8"/>
      <c r="L48" s="8"/>
      <c r="M48" s="8"/>
      <c r="N48" s="10"/>
      <c r="O48" s="9"/>
    </row>
    <row r="49" spans="1:15" s="3" customFormat="1" ht="12.95" customHeight="1" x14ac:dyDescent="0.2">
      <c r="A49" s="10"/>
      <c r="B49" s="8"/>
      <c r="C49" s="8"/>
      <c r="D49" s="8"/>
      <c r="E49" s="8"/>
      <c r="F49" s="10"/>
      <c r="G49" s="9"/>
      <c r="H49" s="10"/>
      <c r="I49" s="10"/>
      <c r="J49" s="8"/>
      <c r="K49" s="8"/>
      <c r="L49" s="8"/>
      <c r="M49" s="8"/>
      <c r="N49" s="10"/>
      <c r="O49" s="9"/>
    </row>
    <row r="50" spans="1:15" s="3" customFormat="1" ht="12.95" customHeight="1" x14ac:dyDescent="0.2">
      <c r="A50" s="10"/>
      <c r="B50" s="8"/>
      <c r="C50" s="8"/>
      <c r="D50" s="8"/>
      <c r="E50" s="8"/>
      <c r="F50" s="10"/>
      <c r="G50" s="9"/>
      <c r="H50" s="10"/>
      <c r="I50" s="10"/>
      <c r="J50" s="8"/>
      <c r="K50" s="8"/>
      <c r="L50" s="8"/>
      <c r="M50" s="8"/>
      <c r="N50" s="10"/>
      <c r="O50" s="9"/>
    </row>
    <row r="51" spans="1:15" s="3" customFormat="1" ht="12.95" customHeight="1" x14ac:dyDescent="0.2">
      <c r="A51" s="10"/>
      <c r="B51" s="8"/>
      <c r="C51" s="8"/>
      <c r="D51" s="8"/>
      <c r="E51" s="8"/>
      <c r="F51" s="10"/>
      <c r="G51" s="9"/>
      <c r="H51" s="10"/>
      <c r="I51" s="10"/>
      <c r="J51" s="8"/>
      <c r="K51" s="8"/>
      <c r="L51" s="8"/>
      <c r="M51" s="8"/>
      <c r="N51" s="10"/>
      <c r="O51" s="9"/>
    </row>
  </sheetData>
  <sortState ref="H28:H33">
    <sortCondition ref="H29"/>
  </sortState>
  <mergeCells count="57">
    <mergeCell ref="L7:L9"/>
    <mergeCell ref="B3:G3"/>
    <mergeCell ref="B31:D31"/>
    <mergeCell ref="B32:D32"/>
    <mergeCell ref="B33:D33"/>
    <mergeCell ref="H7:H9"/>
    <mergeCell ref="O30:Q30"/>
    <mergeCell ref="O31:Q31"/>
    <mergeCell ref="O32:Q32"/>
    <mergeCell ref="O33:Q33"/>
    <mergeCell ref="I7:I9"/>
    <mergeCell ref="J7:J9"/>
    <mergeCell ref="K7:K9"/>
    <mergeCell ref="B26:E26"/>
    <mergeCell ref="B27:E27"/>
    <mergeCell ref="B28:E28"/>
    <mergeCell ref="B20:E20"/>
    <mergeCell ref="B21:E21"/>
    <mergeCell ref="B22:E22"/>
    <mergeCell ref="B23:E23"/>
    <mergeCell ref="B24:E24"/>
    <mergeCell ref="B25:E25"/>
    <mergeCell ref="B19:E19"/>
    <mergeCell ref="B2:G2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X14:AA14"/>
    <mergeCell ref="X15:AA15"/>
    <mergeCell ref="X16:AA16"/>
    <mergeCell ref="X17:AA17"/>
    <mergeCell ref="X18:AA18"/>
    <mergeCell ref="X9:AA9"/>
    <mergeCell ref="X10:AA10"/>
    <mergeCell ref="X11:AA11"/>
    <mergeCell ref="X12:AA12"/>
    <mergeCell ref="X13:AA13"/>
    <mergeCell ref="X24:AA24"/>
    <mergeCell ref="X25:AA25"/>
    <mergeCell ref="X26:AA26"/>
    <mergeCell ref="X27:AA27"/>
    <mergeCell ref="X28:AA28"/>
    <mergeCell ref="X19:AA19"/>
    <mergeCell ref="X20:AA20"/>
    <mergeCell ref="X21:AA21"/>
    <mergeCell ref="X22:AA22"/>
    <mergeCell ref="X23:AA23"/>
    <mergeCell ref="B34:D34"/>
    <mergeCell ref="B35:D35"/>
    <mergeCell ref="B36:D3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</dc:creator>
  <cp:lastModifiedBy>Tero</cp:lastModifiedBy>
  <dcterms:created xsi:type="dcterms:W3CDTF">2013-12-14T04:09:23Z</dcterms:created>
  <dcterms:modified xsi:type="dcterms:W3CDTF">2014-02-01T04:24:29Z</dcterms:modified>
</cp:coreProperties>
</file>